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jonat\Desktop\documenti personali 14072018\Create\Flt4MedRob\cascaded calls\Bandi\bando Unina\"/>
    </mc:Choice>
  </mc:AlternateContent>
  <xr:revisionPtr revIDLastSave="0" documentId="13_ncr:1_{01EB0FAA-788A-4AC9-A0C6-1B11F3E64565}" xr6:coauthVersionLast="47" xr6:coauthVersionMax="47" xr10:uidLastSave="{00000000-0000-0000-0000-000000000000}"/>
  <bookViews>
    <workbookView xWindow="28690" yWindow="-110" windowWidth="29020" windowHeight="15820" firstSheet="1" activeTab="3" xr2:uid="{00000000-000D-0000-FFFF-FFFF00000000}"/>
  </bookViews>
  <sheets>
    <sheet name="Istruzioni di compilazione" sheetId="15" r:id="rId1"/>
    <sheet name="PIANO ECON-FIN per tipologia" sheetId="19" r:id="rId2"/>
    <sheet name="PIANO ECON-FIN per L.A." sheetId="6" r:id="rId3"/>
    <sheet name="Capofila" sheetId="12" r:id="rId4"/>
    <sheet name="Partner 1" sheetId="16" r:id="rId5"/>
    <sheet name="Partner 2" sheetId="17" r:id="rId6"/>
    <sheet name="campi_predef" sheetId="8" state="hidden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9" l="1"/>
  <c r="D19" i="17"/>
  <c r="E18" i="19"/>
  <c r="C18" i="19" l="1"/>
  <c r="C17" i="19"/>
  <c r="C16" i="19"/>
  <c r="D18" i="16" l="1"/>
  <c r="C18" i="16"/>
  <c r="D18" i="17"/>
  <c r="C18" i="17"/>
  <c r="D18" i="12"/>
  <c r="C18" i="12"/>
  <c r="D17" i="12"/>
  <c r="C17" i="12"/>
  <c r="D16" i="12"/>
  <c r="C16" i="12"/>
  <c r="D15" i="12"/>
  <c r="C15" i="12"/>
  <c r="D14" i="12"/>
  <c r="C14" i="12"/>
  <c r="D12" i="12"/>
  <c r="C12" i="12"/>
  <c r="E12" i="12" s="1"/>
  <c r="E11" i="12"/>
  <c r="C27" i="19" s="1"/>
  <c r="D10" i="12"/>
  <c r="D13" i="12" s="1"/>
  <c r="D19" i="12" s="1"/>
  <c r="C10" i="12"/>
  <c r="E10" i="12" s="1"/>
  <c r="C26" i="19" s="1"/>
  <c r="E9" i="12"/>
  <c r="E8" i="12"/>
  <c r="C24" i="19" s="1"/>
  <c r="F7" i="12"/>
  <c r="D17" i="16"/>
  <c r="C17" i="16"/>
  <c r="D16" i="16"/>
  <c r="C16" i="16"/>
  <c r="D15" i="16"/>
  <c r="C15" i="16"/>
  <c r="D14" i="16"/>
  <c r="C14" i="16"/>
  <c r="E12" i="16"/>
  <c r="D12" i="16"/>
  <c r="C13" i="16"/>
  <c r="D17" i="19" s="1"/>
  <c r="E11" i="16"/>
  <c r="D10" i="16"/>
  <c r="D13" i="16" s="1"/>
  <c r="C10" i="16"/>
  <c r="E9" i="16"/>
  <c r="E8" i="16"/>
  <c r="F7" i="16"/>
  <c r="D17" i="17"/>
  <c r="C17" i="17"/>
  <c r="D16" i="17"/>
  <c r="C16" i="17"/>
  <c r="D19" i="16" l="1"/>
  <c r="E20" i="19" s="1"/>
  <c r="E17" i="19"/>
  <c r="E19" i="19" s="1"/>
  <c r="C13" i="12"/>
  <c r="D16" i="19" s="1"/>
  <c r="C19" i="16"/>
  <c r="E13" i="16"/>
  <c r="E10" i="16"/>
  <c r="D15" i="17"/>
  <c r="C15" i="17"/>
  <c r="D14" i="17"/>
  <c r="C14" i="17"/>
  <c r="D12" i="17"/>
  <c r="C13" i="17"/>
  <c r="D18" i="19" s="1"/>
  <c r="F18" i="19" s="1"/>
  <c r="E11" i="17"/>
  <c r="D10" i="17"/>
  <c r="E10" i="17" s="1"/>
  <c r="C10" i="17"/>
  <c r="E9" i="17"/>
  <c r="C25" i="19" s="1"/>
  <c r="D27" i="19" s="1"/>
  <c r="E8" i="17"/>
  <c r="F7" i="17"/>
  <c r="E19" i="16" l="1"/>
  <c r="E20" i="16" s="1"/>
  <c r="F17" i="19"/>
  <c r="F16" i="19"/>
  <c r="D19" i="19"/>
  <c r="C19" i="12"/>
  <c r="E13" i="12"/>
  <c r="C19" i="17"/>
  <c r="D13" i="17"/>
  <c r="E12" i="17"/>
  <c r="C28" i="19" s="1"/>
  <c r="C29" i="19" s="1"/>
  <c r="D24" i="19" s="1"/>
  <c r="D28" i="19" l="1"/>
  <c r="E19" i="12"/>
  <c r="E20" i="12" s="1"/>
  <c r="D20" i="19"/>
  <c r="F19" i="19"/>
  <c r="H16" i="19" s="1"/>
  <c r="E19" i="17"/>
  <c r="E20" i="17" s="1"/>
  <c r="E13" i="17"/>
  <c r="G17" i="19" l="1"/>
  <c r="G18" i="19"/>
  <c r="H18" i="19"/>
  <c r="H17" i="19"/>
  <c r="E21" i="19"/>
  <c r="G16" i="19"/>
  <c r="F20" i="19"/>
  <c r="C30" i="19"/>
  <c r="C31" i="19"/>
  <c r="H17" i="6"/>
  <c r="D31" i="19" l="1"/>
  <c r="H15" i="6"/>
  <c r="G19" i="6"/>
  <c r="H16" i="6"/>
  <c r="H18" i="6"/>
  <c r="D19" i="6"/>
  <c r="E19" i="6"/>
  <c r="F19" i="6"/>
  <c r="C19" i="6"/>
  <c r="H19" i="6" l="1"/>
</calcChain>
</file>

<file path=xl/sharedStrings.xml><?xml version="1.0" encoding="utf-8"?>
<sst xmlns="http://schemas.openxmlformats.org/spreadsheetml/2006/main" count="138" uniqueCount="73">
  <si>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</si>
  <si>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</si>
  <si>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</si>
  <si>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</si>
  <si>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</si>
  <si>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</si>
  <si>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</si>
  <si>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</si>
  <si>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</si>
  <si>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</si>
  <si>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</si>
  <si>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</si>
  <si>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</si>
  <si>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</si>
  <si>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</si>
  <si>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</si>
  <si>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</si>
  <si>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</si>
  <si>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t>Capofila</t>
  </si>
  <si>
    <t xml:space="preserve">Voce di costo 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</si>
  <si>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</si>
  <si>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</si>
  <si>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</si>
  <si>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</si>
  <si>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</si>
  <si>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</si>
  <si>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</si>
  <si>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</si>
  <si>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</si>
  <si>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</si>
  <si>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</si>
  <si>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</si>
  <si>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</si>
  <si>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</si>
  <si>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</si>
  <si>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</si>
  <si>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</si>
  <si>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</si>
  <si>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</si>
  <si>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</si>
  <si>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</si>
  <si>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</si>
  <si>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</si>
  <si>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</si>
  <si>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</si>
  <si>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Percentuale Mezzogiorno</t>
  </si>
  <si>
    <t>Sede Operativa</t>
  </si>
  <si>
    <t>Mezzogiorno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</si>
  <si>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</si>
  <si>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</si>
  <si>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</si>
  <si>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</si>
  <si>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</si>
  <si>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</si>
  <si>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Partner 1</t>
  </si>
  <si>
    <t>Partner 2</t>
  </si>
  <si>
    <t>Partner 3</t>
  </si>
  <si>
    <t>I dati vanno inseriti nelle sole caselle evidenziate in verde, le altre si compilano autonomamente</t>
  </si>
  <si>
    <t>TOTALE PROGETTO</t>
  </si>
  <si>
    <t>Centro-Nord</t>
  </si>
  <si>
    <t>min 10% totale</t>
  </si>
  <si>
    <t>max 70% totale</t>
  </si>
  <si>
    <t>le caselle evidenziate in giallo sono per la verifica dei limiti del bando</t>
  </si>
  <si>
    <t>COSTO TOTALE PROGETTO</t>
  </si>
  <si>
    <t>Costi indiretti</t>
  </si>
  <si>
    <t>Strumenti, attrezzature e licenze</t>
  </si>
  <si>
    <t>Micro o Piccola Impresa</t>
  </si>
  <si>
    <t>Personale direttamente impiegato nel progetto</t>
  </si>
  <si>
    <t xml:space="preserve">Altri costi di esercizio </t>
  </si>
  <si>
    <t>Fabbricati e terreni</t>
  </si>
  <si>
    <t>NOME  PARTNER 1</t>
  </si>
  <si>
    <t>NOME  PARTNER 2</t>
  </si>
  <si>
    <t>NOME  CAPOFILA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</si>
</sst>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0" fontId="5" fillId="6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9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0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justify"/>
    </xf>
    <xf numFmtId="164" fontId="4" fillId="6" borderId="1" xfId="0" applyNumberFormat="1" applyFont="1" applyFill="1" applyBorder="1" applyProtection="1">
      <protection locked="0"/>
    </xf>
    <xf numFmtId="164" fontId="5" fillId="4" borderId="3" xfId="0" applyNumberFormat="1" applyFont="1" applyFill="1" applyBorder="1"/>
    <xf numFmtId="164" fontId="4" fillId="9" borderId="1" xfId="0" applyNumberFormat="1" applyFont="1" applyFill="1" applyBorder="1" applyProtection="1">
      <protection locked="0"/>
    </xf>
    <xf numFmtId="164" fontId="5" fillId="7" borderId="9" xfId="0" applyNumberFormat="1" applyFont="1" applyFill="1" applyBorder="1"/>
    <xf numFmtId="164" fontId="5" fillId="0" borderId="8" xfId="0" applyNumberFormat="1" applyFont="1" applyBorder="1"/>
    <xf numFmtId="0" fontId="4" fillId="0" borderId="1" xfId="0" applyFont="1" applyBorder="1" applyAlignment="1">
      <alignment horizontal="left" wrapText="1"/>
    </xf>
    <xf numFmtId="2" fontId="4" fillId="2" borderId="3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2" fontId="4" fillId="2" borderId="9" xfId="0" applyNumberFormat="1" applyFont="1" applyFill="1" applyBorder="1" applyAlignment="1">
      <alignment horizontal="right"/>
    </xf>
    <xf numFmtId="164" fontId="5" fillId="7" borderId="5" xfId="0" applyNumberFormat="1" applyFont="1" applyFill="1" applyBorder="1"/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right" vertical="center"/>
    </xf>
    <xf numFmtId="0" fontId="11" fillId="0" borderId="8" xfId="0" applyFont="1" applyBorder="1" applyAlignment="1">
      <alignment horizontal="centerContinuous"/>
    </xf>
    <xf numFmtId="0" fontId="11" fillId="0" borderId="0" xfId="0" applyFont="1" applyAlignment="1">
      <alignment horizontal="centerContinuous"/>
    </xf>
    <xf numFmtId="0" fontId="4" fillId="0" borderId="1" xfId="0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wrapText="1"/>
    </xf>
    <xf numFmtId="0" fontId="4" fillId="0" borderId="8" xfId="0" applyFont="1" applyBorder="1"/>
    <xf numFmtId="164" fontId="4" fillId="0" borderId="8" xfId="0" applyNumberFormat="1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Protection="1">
      <protection locked="0"/>
    </xf>
    <xf numFmtId="164" fontId="5" fillId="0" borderId="3" xfId="0" applyNumberFormat="1" applyFont="1" applyBorder="1"/>
    <xf numFmtId="164" fontId="4" fillId="0" borderId="0" xfId="0" applyNumberFormat="1" applyFont="1"/>
    <xf numFmtId="164" fontId="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142875</xdr:rowOff>
    </xdr:from>
    <xdr:to>
      <xdr:col>8</xdr:col>
      <xdr:colOff>20320</xdr:colOff>
      <xdr:row>6</xdr:row>
      <xdr:rowOff>95250</xdr:rowOff>
    </xdr:to>
    <xdr:pic>
      <xdr:nvPicPr>
        <xdr:cNvPr id="3" name="Immagine 2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9FF1415-D368-4E69-9C21-F63A08F0DB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04875" y="14287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28574</xdr:colOff>
      <xdr:row>21</xdr:row>
      <xdr:rowOff>115020</xdr:rowOff>
    </xdr:from>
    <xdr:to>
      <xdr:col>1</xdr:col>
      <xdr:colOff>1196203</xdr:colOff>
      <xdr:row>25</xdr:row>
      <xdr:rowOff>134903</xdr:rowOff>
    </xdr:to>
    <xdr:pic>
      <xdr:nvPicPr>
        <xdr:cNvPr id="5" name="Immagine 4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6F15E3FE-C38C-B2A2-CB62-EC0E768DE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4" y="6490420"/>
          <a:ext cx="1167629" cy="756483"/>
        </a:xfrm>
        <a:prstGeom prst="rect">
          <a:avLst/>
        </a:prstGeom>
      </xdr:spPr>
    </xdr:pic>
    <xdr:clientData/>
  </xdr:twoCellAnchor>
  <xdr:twoCellAnchor editAs="oneCell">
    <xdr:from>
      <xdr:col>4</xdr:col>
      <xdr:colOff>615950</xdr:colOff>
      <xdr:row>21</xdr:row>
      <xdr:rowOff>107950</xdr:rowOff>
    </xdr:from>
    <xdr:to>
      <xdr:col>5</xdr:col>
      <xdr:colOff>1050925</xdr:colOff>
      <xdr:row>24</xdr:row>
      <xdr:rowOff>62865</xdr:rowOff>
    </xdr:to>
    <xdr:pic>
      <xdr:nvPicPr>
        <xdr:cNvPr id="6" name="Immagine 5" descr="Università di Napoli Federico II (UNINA) – Eulalia Project">
          <a:extLst>
            <a:ext uri="{FF2B5EF4-FFF2-40B4-BE49-F238E27FC236}">
              <a16:creationId xmlns:a16="http://schemas.microsoft.com/office/drawing/2014/main" id="{088A502D-F276-0C98-8168-2144BE705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943600" y="6483350"/>
          <a:ext cx="1425575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219075</xdr:colOff>
      <xdr:row>0</xdr:row>
      <xdr:rowOff>104775</xdr:rowOff>
    </xdr:from>
    <xdr:ext cx="7780020" cy="1019175"/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808B870F-0C12-4EA8-B93E-2A015C1606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49325" y="104775"/>
          <a:ext cx="7780020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>
    <xdr:from>
      <xdr:col>0</xdr:col>
      <xdr:colOff>838200</xdr:colOff>
      <xdr:row>36</xdr:row>
      <xdr:rowOff>30645</xdr:rowOff>
    </xdr:from>
    <xdr:to>
      <xdr:col>1</xdr:col>
      <xdr:colOff>1213884</xdr:colOff>
      <xdr:row>40</xdr:row>
      <xdr:rowOff>110494</xdr:rowOff>
    </xdr:to>
    <xdr:pic>
      <xdr:nvPicPr>
        <xdr:cNvPr id="3" name="Immagine 2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C0255A82-736D-4270-92C8-209725255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250" y="5186845"/>
          <a:ext cx="731284" cy="816449"/>
        </a:xfrm>
        <a:prstGeom prst="rect">
          <a:avLst/>
        </a:prstGeom>
      </xdr:spPr>
    </xdr:pic>
    <xdr:clientData/>
  </xdr:twoCellAnchor>
  <xdr:oneCellAnchor>
    <xdr:from>
      <xdr:col>3</xdr:col>
      <xdr:colOff>1047750</xdr:colOff>
      <xdr:row>37</xdr:row>
      <xdr:rowOff>12700</xdr:rowOff>
    </xdr:from>
    <xdr:ext cx="1425575" cy="507365"/>
    <xdr:pic>
      <xdr:nvPicPr>
        <xdr:cNvPr id="4" name="Immagine 3" descr="Università di Napoli Federico II (UNINA) – Eulalia Project">
          <a:extLst>
            <a:ext uri="{FF2B5EF4-FFF2-40B4-BE49-F238E27FC236}">
              <a16:creationId xmlns:a16="http://schemas.microsoft.com/office/drawing/2014/main" id="{1B5B5C67-F1A2-4E6C-BCA6-CDE23B264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21000" y="5353050"/>
          <a:ext cx="1425575" cy="50736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138545</xdr:colOff>
      <xdr:row>0</xdr:row>
      <xdr:rowOff>155863</xdr:rowOff>
    </xdr:from>
    <xdr:to>
      <xdr:col>7</xdr:col>
      <xdr:colOff>949440</xdr:colOff>
      <xdr:row>6</xdr:row>
      <xdr:rowOff>97847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1113C888-1BA8-41BE-A97C-E3E93C2F94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95795" y="155863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245051</xdr:colOff>
      <xdr:row>20</xdr:row>
      <xdr:rowOff>158722</xdr:rowOff>
    </xdr:from>
    <xdr:to>
      <xdr:col>2</xdr:col>
      <xdr:colOff>491912</xdr:colOff>
      <xdr:row>25</xdr:row>
      <xdr:rowOff>30648</xdr:rowOff>
    </xdr:to>
    <xdr:pic>
      <xdr:nvPicPr>
        <xdr:cNvPr id="5" name="Immagine 4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9030283E-D0C5-6779-F07E-5C757C094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9824" y="4055313"/>
          <a:ext cx="1170497" cy="766699"/>
        </a:xfrm>
        <a:prstGeom prst="rect">
          <a:avLst/>
        </a:prstGeom>
      </xdr:spPr>
    </xdr:pic>
    <xdr:clientData/>
  </xdr:twoCellAnchor>
  <xdr:twoCellAnchor editAs="oneCell">
    <xdr:from>
      <xdr:col>6</xdr:col>
      <xdr:colOff>946727</xdr:colOff>
      <xdr:row>21</xdr:row>
      <xdr:rowOff>57728</xdr:rowOff>
    </xdr:from>
    <xdr:to>
      <xdr:col>7</xdr:col>
      <xdr:colOff>1061893</xdr:colOff>
      <xdr:row>24</xdr:row>
      <xdr:rowOff>28229</xdr:rowOff>
    </xdr:to>
    <xdr:pic>
      <xdr:nvPicPr>
        <xdr:cNvPr id="3" name="Immagine 2" descr="Università di Napoli Federico II (UNINA) – Eulalia Project">
          <a:extLst>
            <a:ext uri="{FF2B5EF4-FFF2-40B4-BE49-F238E27FC236}">
              <a16:creationId xmlns:a16="http://schemas.microsoft.com/office/drawing/2014/main" id="{FFE9F210-AAED-E61A-F736-967836AE6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27636" y="4133273"/>
          <a:ext cx="1425575" cy="5073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nat\Desktop\documenti%20personali%2014072018\Create\Flt4MedRob\cascaded%20calls\Bandi\bando%20mission%202\ALL_10_B_Bando_a_Cascata_Fit4MedRob_Spoke_2_Template_Piano_Economico_Partenariato.xlsx" TargetMode="External"/><Relationship Id="rId1" Type="http://schemas.openxmlformats.org/officeDocument/2006/relationships/externalLinkPath" Target="/Users/jonat/Desktop/documenti%20personali%2014072018/Create/Flt4MedRob/cascaded%20calls/Bandi/bando%20mission%202/ALL_10_B_Bando_a_Cascata_Fit4MedRob_Spoke_2_Template_Piano_Economico_Partenaria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struzioni di compilazione"/>
      <sheetName val="PIANO ECON-FIN per tipologia "/>
      <sheetName val="PIANO ECON-FIN per L.A."/>
      <sheetName val="Capofila"/>
      <sheetName val="Partner 1"/>
      <sheetName val="Partner 2"/>
      <sheetName val="Partner 3"/>
      <sheetName val="campi_predef"/>
    </sheetNames>
    <sheetDataSet>
      <sheetData sheetId="0"/>
      <sheetData sheetId="1"/>
      <sheetData sheetId="2"/>
      <sheetData sheetId="3">
        <row r="5">
          <cell r="C5" t="str">
            <v>Università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topLeftCell="A10" workbookViewId="0">
      <selection activeCell="B10" sqref="B10:F10"/>
    </sheetView>
  </sheetViews>
  <sheetFormatPr defaultColWidth="8.81640625" defaultRowHeight="14.5" x14ac:dyDescent="0.35"/>
  <cols>
    <col min="1" max="1" width="12.81640625" customWidth="1"/>
    <col min="2" max="2" width="20.7265625" customWidth="1"/>
    <col min="3" max="3" width="30.453125" customWidth="1"/>
    <col min="4" max="4" width="12.26953125" bestFit="1" customWidth="1"/>
    <col min="5" max="5" width="14.1796875" bestFit="1" customWidth="1"/>
    <col min="6" max="6" width="17.26953125" bestFit="1" customWidth="1"/>
  </cols>
  <sheetData>
    <row r="1" spans="2:6" ht="14.15" customHeight="1" x14ac:dyDescent="0.35">
      <c r="B1" s="97"/>
      <c r="C1" s="97"/>
      <c r="D1" s="97"/>
      <c r="E1" s="97"/>
      <c r="F1" s="97"/>
    </row>
    <row r="2" spans="2:6" ht="14.15" customHeight="1" x14ac:dyDescent="0.35">
      <c r="B2" s="97"/>
      <c r="C2" s="97"/>
      <c r="D2" s="97"/>
      <c r="E2" s="97"/>
      <c r="F2" s="97"/>
    </row>
    <row r="3" spans="2:6" ht="14.15" customHeight="1" x14ac:dyDescent="0.35">
      <c r="B3" s="97"/>
      <c r="C3" s="97"/>
      <c r="D3" s="97"/>
      <c r="E3" s="97"/>
      <c r="F3" s="97"/>
    </row>
    <row r="4" spans="2:6" ht="14.15" customHeight="1" x14ac:dyDescent="0.35">
      <c r="B4" s="97"/>
      <c r="C4" s="97"/>
      <c r="D4" s="97"/>
      <c r="E4" s="97"/>
      <c r="F4" s="97"/>
    </row>
    <row r="5" spans="2:6" ht="14.15" customHeight="1" x14ac:dyDescent="0.35">
      <c r="B5" s="97"/>
      <c r="C5" s="97"/>
      <c r="D5" s="97"/>
      <c r="E5" s="97"/>
      <c r="F5" s="97"/>
    </row>
    <row r="6" spans="2:6" ht="14.15" customHeight="1" x14ac:dyDescent="0.35">
      <c r="B6" s="97"/>
      <c r="C6" s="97"/>
      <c r="D6" s="97"/>
      <c r="E6" s="97"/>
      <c r="F6" s="97"/>
    </row>
    <row r="7" spans="2:6" ht="14.15" customHeight="1" x14ac:dyDescent="0.35">
      <c r="B7" s="97"/>
      <c r="C7" s="97"/>
      <c r="D7" s="97"/>
      <c r="E7" s="97"/>
      <c r="F7" s="97"/>
    </row>
    <row r="8" spans="2:6" ht="14.15" customHeight="1" x14ac:dyDescent="0.35">
      <c r="B8" s="105" t="s">
        <v>38</v>
      </c>
      <c r="C8" s="105"/>
      <c r="D8" s="105"/>
      <c r="E8" s="105"/>
      <c r="F8" s="105"/>
    </row>
    <row r="9" spans="2:6" x14ac:dyDescent="0.35">
      <c r="B9" s="3"/>
      <c r="C9" s="3"/>
      <c r="D9" s="3"/>
      <c r="E9" s="3"/>
      <c r="F9" s="3"/>
    </row>
    <row r="10" spans="2:6" ht="174.65" customHeight="1" x14ac:dyDescent="0.35">
      <c r="B10" s="100" t="s">
        <v>39</v>
      </c>
      <c r="C10" s="100"/>
      <c r="D10" s="100"/>
      <c r="E10" s="100"/>
      <c r="F10" s="100"/>
    </row>
    <row r="11" spans="2:6" x14ac:dyDescent="0.35">
      <c r="B11" s="3"/>
      <c r="C11" s="3"/>
      <c r="D11" s="3"/>
      <c r="E11" s="3"/>
      <c r="F11" s="3"/>
    </row>
    <row r="12" spans="2:6" s="15" customFormat="1" x14ac:dyDescent="0.35">
      <c r="B12" s="101" t="s">
        <v>0</v>
      </c>
      <c r="C12" s="102" t="s">
        <v>1</v>
      </c>
      <c r="D12" s="4" t="s">
        <v>2</v>
      </c>
      <c r="E12" s="4" t="s">
        <v>3</v>
      </c>
      <c r="F12" s="4" t="s">
        <v>4</v>
      </c>
    </row>
    <row r="13" spans="2:6" s="18" customFormat="1" ht="56" x14ac:dyDescent="0.35">
      <c r="B13" s="101"/>
      <c r="C13" s="103"/>
      <c r="D13" s="16" t="s">
        <v>5</v>
      </c>
      <c r="E13" s="16" t="s">
        <v>6</v>
      </c>
      <c r="F13" s="16" t="s">
        <v>7</v>
      </c>
    </row>
    <row r="14" spans="2:6" x14ac:dyDescent="0.35">
      <c r="B14" s="101" t="s">
        <v>8</v>
      </c>
      <c r="C14" s="6" t="s">
        <v>9</v>
      </c>
      <c r="D14" s="17">
        <v>70</v>
      </c>
      <c r="E14" s="17">
        <v>10</v>
      </c>
      <c r="F14" s="17">
        <v>80</v>
      </c>
    </row>
    <row r="15" spans="2:6" x14ac:dyDescent="0.35">
      <c r="B15" s="101"/>
      <c r="C15" s="6" t="s">
        <v>10</v>
      </c>
      <c r="D15" s="17">
        <v>45</v>
      </c>
      <c r="E15" s="17">
        <v>15</v>
      </c>
      <c r="F15" s="17">
        <v>60</v>
      </c>
    </row>
    <row r="16" spans="2:6" x14ac:dyDescent="0.35">
      <c r="B16" s="104" t="s">
        <v>11</v>
      </c>
      <c r="C16" s="6" t="s">
        <v>9</v>
      </c>
      <c r="D16" s="17">
        <v>60</v>
      </c>
      <c r="E16" s="17">
        <v>15</v>
      </c>
      <c r="F16" s="17">
        <v>75</v>
      </c>
    </row>
    <row r="17" spans="2:6" x14ac:dyDescent="0.35">
      <c r="B17" s="104"/>
      <c r="C17" s="6" t="s">
        <v>10</v>
      </c>
      <c r="D17" s="17">
        <v>35</v>
      </c>
      <c r="E17" s="17">
        <v>15</v>
      </c>
      <c r="F17" s="17">
        <v>50</v>
      </c>
    </row>
    <row r="18" spans="2:6" x14ac:dyDescent="0.35">
      <c r="B18" s="98" t="s">
        <v>12</v>
      </c>
      <c r="C18" s="6" t="s">
        <v>9</v>
      </c>
      <c r="D18" s="17">
        <v>50</v>
      </c>
      <c r="E18" s="17">
        <v>15</v>
      </c>
      <c r="F18" s="17">
        <v>65</v>
      </c>
    </row>
    <row r="19" spans="2:6" x14ac:dyDescent="0.35">
      <c r="B19" s="99"/>
      <c r="C19" s="6" t="s">
        <v>10</v>
      </c>
      <c r="D19" s="17">
        <v>25</v>
      </c>
      <c r="E19" s="17">
        <v>15</v>
      </c>
      <c r="F19" s="17">
        <v>40</v>
      </c>
    </row>
    <row r="22" spans="2:6" x14ac:dyDescent="0.35">
      <c r="B22" s="96"/>
      <c r="C22" s="96"/>
      <c r="D22" s="96"/>
      <c r="E22" s="96"/>
      <c r="F22" s="96"/>
    </row>
    <row r="23" spans="2:6" x14ac:dyDescent="0.35">
      <c r="B23" s="96"/>
      <c r="C23" s="96"/>
      <c r="D23" s="96"/>
      <c r="E23" s="96"/>
      <c r="F23" s="96"/>
    </row>
    <row r="24" spans="2:6" x14ac:dyDescent="0.35">
      <c r="B24" s="96"/>
      <c r="C24" s="96"/>
      <c r="D24" s="96"/>
      <c r="E24" s="96"/>
      <c r="F24" s="96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B440B-C433-4543-ABB1-8D7F4CD12F58}">
  <dimension ref="A1:J42"/>
  <sheetViews>
    <sheetView topLeftCell="A10" zoomScaleNormal="100" workbookViewId="0">
      <selection activeCell="F28" sqref="F28"/>
    </sheetView>
  </sheetViews>
  <sheetFormatPr defaultColWidth="10.453125" defaultRowHeight="14" x14ac:dyDescent="0.3"/>
  <cols>
    <col min="1" max="1" width="12.81640625" style="3" customWidth="1"/>
    <col min="2" max="2" width="28.81640625" style="3" customWidth="1"/>
    <col min="3" max="3" width="20.81640625" style="3" customWidth="1"/>
    <col min="4" max="4" width="16.26953125" style="3" customWidth="1"/>
    <col min="5" max="5" width="14.453125" style="3" customWidth="1"/>
    <col min="6" max="6" width="15.453125" style="3" customWidth="1"/>
    <col min="7" max="7" width="21.81640625" style="2" customWidth="1"/>
    <col min="8" max="8" width="21.81640625" style="3" customWidth="1"/>
    <col min="9" max="9" width="10.81640625" style="2" customWidth="1"/>
    <col min="10" max="11" width="14.26953125" style="3" customWidth="1"/>
    <col min="12" max="12" width="100.81640625" style="3" customWidth="1"/>
    <col min="13" max="16384" width="10.453125" style="3"/>
  </cols>
  <sheetData>
    <row r="1" spans="1:10" ht="14.15" customHeight="1" x14ac:dyDescent="0.3">
      <c r="A1" s="97"/>
      <c r="B1" s="97"/>
      <c r="C1" s="97"/>
      <c r="D1" s="97"/>
      <c r="E1" s="97"/>
      <c r="F1" s="97"/>
      <c r="G1" s="97"/>
    </row>
    <row r="2" spans="1:10" ht="14.15" customHeight="1" x14ac:dyDescent="0.3">
      <c r="A2" s="97"/>
      <c r="B2" s="97"/>
      <c r="C2" s="97"/>
      <c r="D2" s="97"/>
      <c r="E2" s="97"/>
      <c r="F2" s="97"/>
      <c r="G2" s="97"/>
    </row>
    <row r="3" spans="1:10" ht="14.15" customHeight="1" x14ac:dyDescent="0.3">
      <c r="A3" s="97"/>
      <c r="B3" s="97"/>
      <c r="C3" s="97"/>
      <c r="D3" s="97"/>
      <c r="E3" s="97"/>
      <c r="F3" s="97"/>
      <c r="G3" s="97"/>
    </row>
    <row r="4" spans="1:10" ht="14.15" customHeight="1" x14ac:dyDescent="0.3">
      <c r="A4" s="97"/>
      <c r="B4" s="97"/>
      <c r="C4" s="97"/>
      <c r="D4" s="97"/>
      <c r="E4" s="97"/>
      <c r="F4" s="97"/>
      <c r="G4" s="97"/>
    </row>
    <row r="5" spans="1:10" ht="14.15" customHeight="1" x14ac:dyDescent="0.3">
      <c r="A5" s="97"/>
      <c r="B5" s="97"/>
      <c r="C5" s="97"/>
      <c r="D5" s="97"/>
      <c r="E5" s="97"/>
      <c r="F5" s="97"/>
      <c r="G5" s="97"/>
    </row>
    <row r="6" spans="1:10" ht="14.15" customHeight="1" x14ac:dyDescent="0.3">
      <c r="A6" s="97"/>
      <c r="B6" s="97"/>
      <c r="C6" s="97"/>
      <c r="D6" s="97"/>
      <c r="E6" s="97"/>
      <c r="F6" s="97"/>
      <c r="G6" s="97"/>
    </row>
    <row r="7" spans="1:10" ht="14.15" customHeight="1" x14ac:dyDescent="0.3">
      <c r="A7" s="97"/>
      <c r="B7" s="97"/>
      <c r="C7" s="97"/>
      <c r="D7" s="97"/>
      <c r="E7" s="97"/>
      <c r="F7" s="97"/>
      <c r="G7" s="97"/>
    </row>
    <row r="8" spans="1:10" s="13" customFormat="1" ht="14.15" customHeight="1" x14ac:dyDescent="0.35">
      <c r="B8" s="12" t="s">
        <v>38</v>
      </c>
      <c r="C8" s="12"/>
      <c r="D8" s="12"/>
      <c r="E8" s="12"/>
      <c r="F8" s="12"/>
      <c r="G8" s="12"/>
      <c r="H8" s="12"/>
      <c r="I8" s="14"/>
    </row>
    <row r="9" spans="1:10" x14ac:dyDescent="0.3">
      <c r="G9" s="3"/>
      <c r="I9" s="11"/>
    </row>
    <row r="10" spans="1:10" ht="14.5" x14ac:dyDescent="0.35">
      <c r="B10" s="82" t="s">
        <v>13</v>
      </c>
      <c r="C10" s="83"/>
      <c r="D10" s="83"/>
      <c r="E10" s="83"/>
      <c r="F10" s="83"/>
      <c r="G10" s="83"/>
      <c r="H10" s="66"/>
      <c r="I10" s="66"/>
    </row>
    <row r="11" spans="1:10" ht="14.5" x14ac:dyDescent="0.35">
      <c r="B11" s="83" t="s">
        <v>57</v>
      </c>
      <c r="C11" s="83"/>
      <c r="D11" s="83"/>
      <c r="E11" s="83"/>
      <c r="F11" s="83"/>
      <c r="G11" s="83"/>
      <c r="H11" s="66"/>
      <c r="I11" s="66"/>
    </row>
    <row r="12" spans="1:10" ht="14.5" x14ac:dyDescent="0.35">
      <c r="B12" s="83" t="s">
        <v>62</v>
      </c>
      <c r="C12" s="83"/>
      <c r="D12" s="83"/>
      <c r="E12" s="83"/>
      <c r="F12" s="83"/>
      <c r="G12" s="83"/>
      <c r="H12" s="66"/>
      <c r="I12" s="66"/>
    </row>
    <row r="13" spans="1:10" x14ac:dyDescent="0.3">
      <c r="G13" s="3"/>
    </row>
    <row r="14" spans="1:10" s="5" customFormat="1" x14ac:dyDescent="0.3">
      <c r="B14" s="3"/>
      <c r="C14" s="3"/>
      <c r="D14" s="61" t="s">
        <v>14</v>
      </c>
      <c r="E14" s="62"/>
      <c r="F14" s="62"/>
      <c r="G14" s="62"/>
      <c r="H14" s="62"/>
      <c r="I14" s="62"/>
      <c r="J14" s="63"/>
    </row>
    <row r="15" spans="1:10" x14ac:dyDescent="0.3">
      <c r="B15" s="54" t="s">
        <v>36</v>
      </c>
      <c r="C15" s="54" t="s">
        <v>37</v>
      </c>
      <c r="D15" s="28" t="s">
        <v>15</v>
      </c>
      <c r="E15" s="28" t="s">
        <v>16</v>
      </c>
      <c r="F15" s="29" t="s">
        <v>17</v>
      </c>
      <c r="G15" s="29" t="s">
        <v>60</v>
      </c>
      <c r="H15" s="29" t="s">
        <v>61</v>
      </c>
      <c r="I15" s="3"/>
    </row>
    <row r="16" spans="1:10" s="7" customFormat="1" ht="28" x14ac:dyDescent="0.3">
      <c r="B16" s="34" t="s">
        <v>18</v>
      </c>
      <c r="C16" s="55" t="str">
        <f>[1]Capofila!C5</f>
        <v>Università</v>
      </c>
      <c r="D16" s="53">
        <f>Capofila!C13</f>
        <v>252500</v>
      </c>
      <c r="E16" s="53">
        <f>Capofila!D13</f>
        <v>27300</v>
      </c>
      <c r="F16" s="53">
        <f>D16+E16</f>
        <v>279800</v>
      </c>
      <c r="G16" s="48" t="str">
        <f>IF(F16&gt;F$19*0.1,"OK","Non rispettato limite del 10% minimo")</f>
        <v>OK</v>
      </c>
      <c r="H16" s="48" t="str">
        <f>IF(F16&lt;F$19*0.7,"OK","Non rispettato limite del 70% massimo")</f>
        <v>Non rispettato limite del 70% massimo</v>
      </c>
    </row>
    <row r="17" spans="2:10" ht="31.15" customHeight="1" x14ac:dyDescent="0.3">
      <c r="B17" s="34" t="s">
        <v>54</v>
      </c>
      <c r="C17" s="55" t="str">
        <f>'Partner 1'!C5</f>
        <v>Micro o Piccola Impresa</v>
      </c>
      <c r="D17" s="53">
        <f>'Partner 1'!C13</f>
        <v>17000</v>
      </c>
      <c r="E17" s="53">
        <f>'Partner 1'!D13</f>
        <v>11300</v>
      </c>
      <c r="F17" s="53">
        <f t="shared" ref="F17:F18" si="0">D17+E17</f>
        <v>28300</v>
      </c>
      <c r="G17" s="48" t="str">
        <f>IF(F17&gt;F$19*0.1,"OK","Non rispettato limite del 10% minimo")</f>
        <v>Non rispettato limite del 10% minimo</v>
      </c>
      <c r="H17" s="48" t="str">
        <f>IF(F17&lt;F$19*0.7,"OK","Non rispettato limite del 70% massimo")</f>
        <v>OK</v>
      </c>
      <c r="I17" s="3"/>
    </row>
    <row r="18" spans="2:10" x14ac:dyDescent="0.3">
      <c r="B18" s="34" t="s">
        <v>55</v>
      </c>
      <c r="C18" s="55" t="str">
        <f>'Partner 2'!C5</f>
        <v>Grande impresa</v>
      </c>
      <c r="D18" s="53">
        <f>'Partner 2'!C13</f>
        <v>17000</v>
      </c>
      <c r="E18" s="53">
        <f>'Partner 2'!D13</f>
        <v>27300</v>
      </c>
      <c r="F18" s="53">
        <f t="shared" si="0"/>
        <v>44300</v>
      </c>
      <c r="G18" s="48" t="str">
        <f>IF(F18&gt;F$19*0.1,"OK","Non rispettato limite del 10% minimo")</f>
        <v>OK</v>
      </c>
      <c r="H18" s="48" t="str">
        <f>IF(F18&lt;F$19*0.7,"OK","Non rispettato limite del 70% massimo")</f>
        <v>OK</v>
      </c>
      <c r="I18" s="3"/>
    </row>
    <row r="19" spans="2:10" x14ac:dyDescent="0.3">
      <c r="B19" s="64" t="s">
        <v>35</v>
      </c>
      <c r="C19" s="65"/>
      <c r="D19" s="49">
        <f>SUM(D16:D18)</f>
        <v>286500</v>
      </c>
      <c r="E19" s="49">
        <f>SUM(E16:E18)</f>
        <v>65900</v>
      </c>
      <c r="F19" s="57">
        <f>SUM(F16:F18)</f>
        <v>352400</v>
      </c>
      <c r="G19" s="56"/>
      <c r="H19" s="60"/>
      <c r="I19" s="86"/>
    </row>
    <row r="20" spans="2:10" ht="25.5" customHeight="1" x14ac:dyDescent="0.3">
      <c r="B20" s="64" t="s">
        <v>40</v>
      </c>
      <c r="C20" s="65"/>
      <c r="D20" s="49">
        <f>Capofila!C19+'Partner 1'!C19+'Partner 2'!C19</f>
        <v>277150</v>
      </c>
      <c r="E20" s="49">
        <f>Capofila!D19+'Partner 1'!D19+'Partner 2'!D19</f>
        <v>45000</v>
      </c>
      <c r="F20" s="57">
        <f>D20+E20</f>
        <v>322150</v>
      </c>
      <c r="G20" s="59"/>
      <c r="H20" s="58"/>
      <c r="I20" s="95"/>
      <c r="J20" s="95"/>
    </row>
    <row r="21" spans="2:10" ht="42" x14ac:dyDescent="0.3">
      <c r="E21" s="48" t="str">
        <f>IF(E19&gt;F19*0.3,"OK","Non rispettato limite del 30% minimo di SS")</f>
        <v>Non rispettato limite del 30% minimo di SS</v>
      </c>
      <c r="G21" s="3"/>
      <c r="I21" s="40"/>
      <c r="J21" s="40"/>
    </row>
    <row r="22" spans="2:10" x14ac:dyDescent="0.3">
      <c r="G22" s="3"/>
    </row>
    <row r="23" spans="2:10" x14ac:dyDescent="0.3">
      <c r="B23" s="8" t="s">
        <v>19</v>
      </c>
      <c r="C23" s="8" t="s">
        <v>17</v>
      </c>
      <c r="G23" s="3"/>
    </row>
    <row r="24" spans="2:10" ht="28" x14ac:dyDescent="0.3">
      <c r="B24" s="69" t="s">
        <v>67</v>
      </c>
      <c r="C24" s="27">
        <f>Capofila!E8+'Partner 1'!E8+'Partner 2'!E8</f>
        <v>194000</v>
      </c>
      <c r="D24" s="39" t="str">
        <f>IF(C24&lt;=C29*0.3, "OK","superato il limite del 30%")</f>
        <v>superato il limite del 30%</v>
      </c>
      <c r="G24" s="3"/>
    </row>
    <row r="25" spans="2:10" x14ac:dyDescent="0.3">
      <c r="B25" s="10" t="s">
        <v>65</v>
      </c>
      <c r="C25" s="27">
        <f>Capofila!E9+'Partner 1'!E9+'Partner 2'!E9</f>
        <v>52000</v>
      </c>
      <c r="G25" s="3"/>
    </row>
    <row r="26" spans="2:10" x14ac:dyDescent="0.3">
      <c r="B26" s="9" t="s">
        <v>64</v>
      </c>
      <c r="C26" s="27">
        <f>Capofila!E10+'Partner 1'!E10+'Partner 2'!E10</f>
        <v>38800</v>
      </c>
      <c r="D26" s="84"/>
      <c r="G26" s="3"/>
    </row>
    <row r="27" spans="2:10" x14ac:dyDescent="0.3">
      <c r="B27" s="9" t="s">
        <v>68</v>
      </c>
      <c r="C27" s="27">
        <f>Capofila!E11+'Partner 1'!E11+'Partner 2'!E11</f>
        <v>41500</v>
      </c>
      <c r="D27" s="39" t="str">
        <f>IF(C27&lt;=(C24+C25)*0.2,"OK","Superato limite del 20%")</f>
        <v>OK</v>
      </c>
      <c r="G27" s="3"/>
    </row>
    <row r="28" spans="2:10" ht="28" x14ac:dyDescent="0.3">
      <c r="B28" s="9" t="s">
        <v>69</v>
      </c>
      <c r="C28" s="27">
        <f>Capofila!E12+'Partner 1'!E12+'Partner 2'!E12</f>
        <v>26100</v>
      </c>
      <c r="D28" s="39" t="str">
        <f>IF(C28&lt;=C29*0.05,"OK","Superato limite del 5%")</f>
        <v>Superato limite del 5%</v>
      </c>
      <c r="G28" s="3"/>
    </row>
    <row r="29" spans="2:10" x14ac:dyDescent="0.3">
      <c r="B29" s="50" t="s">
        <v>58</v>
      </c>
      <c r="C29" s="51">
        <f>C24+C25+C26+C27+C28</f>
        <v>352400</v>
      </c>
      <c r="G29" s="3"/>
    </row>
    <row r="30" spans="2:10" x14ac:dyDescent="0.3">
      <c r="B30" s="38" t="s">
        <v>40</v>
      </c>
      <c r="C30" s="51">
        <f>D20+E20</f>
        <v>322150</v>
      </c>
      <c r="G30" s="3"/>
    </row>
    <row r="31" spans="2:10" ht="70" x14ac:dyDescent="0.3">
      <c r="B31" s="46" t="s">
        <v>53</v>
      </c>
      <c r="C31" s="52">
        <f>Capofila!E20+'Partner 1'!E20+'Partner 2'!E20</f>
        <v>42350</v>
      </c>
      <c r="D31" s="39" t="str">
        <f>IF(C31&gt;C30*0.55,"OK","Agevolazione Mezzogiorno inferiore al 55% dell'agevolazione complessiva")</f>
        <v>Agevolazione Mezzogiorno inferiore al 55% dell'agevolazione complessiva</v>
      </c>
      <c r="G31" s="3"/>
    </row>
    <row r="32" spans="2:10" x14ac:dyDescent="0.3">
      <c r="G32" s="3"/>
    </row>
    <row r="33" spans="1:9" x14ac:dyDescent="0.3">
      <c r="B33" s="80"/>
      <c r="C33" s="81"/>
    </row>
    <row r="34" spans="1:9" x14ac:dyDescent="0.3">
      <c r="B34" s="80"/>
      <c r="C34" s="81"/>
    </row>
    <row r="35" spans="1:9" x14ac:dyDescent="0.3">
      <c r="B35" s="80"/>
      <c r="C35" s="81"/>
    </row>
    <row r="36" spans="1:9" x14ac:dyDescent="0.3">
      <c r="G36" s="11"/>
      <c r="I36" s="11"/>
    </row>
    <row r="37" spans="1:9" x14ac:dyDescent="0.3">
      <c r="A37" s="97"/>
      <c r="B37" s="97"/>
      <c r="C37" s="97"/>
      <c r="D37" s="97"/>
      <c r="E37" s="97"/>
      <c r="F37" s="97"/>
      <c r="G37" s="11"/>
      <c r="I37" s="11"/>
    </row>
    <row r="38" spans="1:9" x14ac:dyDescent="0.3">
      <c r="A38" s="97"/>
      <c r="B38" s="97"/>
      <c r="C38" s="97"/>
      <c r="D38" s="97"/>
      <c r="E38" s="97"/>
      <c r="F38" s="97"/>
      <c r="G38" s="11"/>
      <c r="I38" s="11"/>
    </row>
    <row r="39" spans="1:9" x14ac:dyDescent="0.3">
      <c r="A39" s="97"/>
      <c r="B39" s="97"/>
      <c r="C39" s="97"/>
      <c r="D39" s="97"/>
      <c r="E39" s="97"/>
      <c r="F39" s="97"/>
      <c r="G39" s="11"/>
      <c r="I39" s="11"/>
    </row>
    <row r="40" spans="1:9" x14ac:dyDescent="0.3">
      <c r="A40" s="97"/>
      <c r="B40" s="97"/>
      <c r="C40" s="97"/>
      <c r="D40" s="97"/>
      <c r="E40" s="97"/>
      <c r="F40" s="97"/>
      <c r="G40" s="11"/>
      <c r="I40" s="11"/>
    </row>
    <row r="41" spans="1:9" x14ac:dyDescent="0.3">
      <c r="A41" s="97"/>
      <c r="B41" s="97"/>
      <c r="C41" s="97"/>
      <c r="D41" s="97"/>
      <c r="E41" s="97"/>
      <c r="F41" s="97"/>
      <c r="G41" s="11"/>
      <c r="I41" s="11"/>
    </row>
    <row r="42" spans="1:9" x14ac:dyDescent="0.3">
      <c r="G42" s="11"/>
      <c r="I42" s="11"/>
    </row>
  </sheetData>
  <mergeCells count="2">
    <mergeCell ref="A37:F41"/>
    <mergeCell ref="A1:G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6"/>
  <sheetViews>
    <sheetView zoomScale="110" zoomScaleNormal="110" workbookViewId="0">
      <selection activeCell="K20" sqref="K20"/>
    </sheetView>
  </sheetViews>
  <sheetFormatPr defaultColWidth="10.453125" defaultRowHeight="14" x14ac:dyDescent="0.3"/>
  <cols>
    <col min="1" max="1" width="12.81640625" style="3" customWidth="1"/>
    <col min="2" max="2" width="13.1796875" style="3" customWidth="1"/>
    <col min="3" max="3" width="13.1796875" style="23" customWidth="1"/>
    <col min="4" max="4" width="19.26953125" style="23" customWidth="1"/>
    <col min="5" max="5" width="18.26953125" style="23" customWidth="1"/>
    <col min="6" max="6" width="17.453125" style="23" customWidth="1"/>
    <col min="7" max="7" width="18.7265625" style="23" customWidth="1"/>
    <col min="8" max="8" width="19.7265625" style="23" customWidth="1"/>
    <col min="9" max="16384" width="10.453125" style="3"/>
  </cols>
  <sheetData>
    <row r="1" spans="2:8" ht="14.15" customHeight="1" x14ac:dyDescent="0.3">
      <c r="B1" s="97"/>
      <c r="C1" s="97"/>
      <c r="D1" s="97"/>
      <c r="E1" s="97"/>
      <c r="F1" s="97"/>
      <c r="G1" s="97"/>
    </row>
    <row r="2" spans="2:8" ht="14.15" customHeight="1" x14ac:dyDescent="0.3">
      <c r="B2" s="97"/>
      <c r="C2" s="97"/>
      <c r="D2" s="97"/>
      <c r="E2" s="97"/>
      <c r="F2" s="97"/>
      <c r="G2" s="97"/>
    </row>
    <row r="3" spans="2:8" ht="14.15" customHeight="1" x14ac:dyDescent="0.3">
      <c r="B3" s="97"/>
      <c r="C3" s="97"/>
      <c r="D3" s="97"/>
      <c r="E3" s="97"/>
      <c r="F3" s="97"/>
      <c r="G3" s="97"/>
    </row>
    <row r="4" spans="2:8" ht="14.15" customHeight="1" x14ac:dyDescent="0.3">
      <c r="B4" s="97"/>
      <c r="C4" s="97"/>
      <c r="D4" s="97"/>
      <c r="E4" s="97"/>
      <c r="F4" s="97"/>
      <c r="G4" s="97"/>
    </row>
    <row r="5" spans="2:8" ht="14.15" customHeight="1" x14ac:dyDescent="0.3">
      <c r="B5" s="97"/>
      <c r="C5" s="97"/>
      <c r="D5" s="97"/>
      <c r="E5" s="97"/>
      <c r="F5" s="97"/>
      <c r="G5" s="97"/>
    </row>
    <row r="6" spans="2:8" ht="14.15" customHeight="1" x14ac:dyDescent="0.3">
      <c r="B6" s="97"/>
      <c r="C6" s="97"/>
      <c r="D6" s="97"/>
      <c r="E6" s="97"/>
      <c r="F6" s="97"/>
      <c r="G6" s="97"/>
    </row>
    <row r="7" spans="2:8" ht="14.15" customHeight="1" x14ac:dyDescent="0.3">
      <c r="B7" s="97"/>
      <c r="C7" s="97"/>
      <c r="D7" s="97"/>
      <c r="E7" s="97"/>
      <c r="F7" s="97"/>
      <c r="G7" s="97"/>
    </row>
    <row r="8" spans="2:8" ht="14.15" customHeight="1" x14ac:dyDescent="0.35">
      <c r="B8" s="105" t="s">
        <v>38</v>
      </c>
      <c r="C8" s="105"/>
      <c r="D8" s="105"/>
      <c r="E8" s="105"/>
      <c r="F8" s="105"/>
      <c r="G8" s="105"/>
    </row>
    <row r="9" spans="2:8" ht="15.5" x14ac:dyDescent="0.35">
      <c r="B9" s="13"/>
    </row>
    <row r="10" spans="2:8" ht="14.5" x14ac:dyDescent="0.3">
      <c r="B10" s="106" t="s">
        <v>20</v>
      </c>
      <c r="C10" s="106"/>
      <c r="D10" s="106"/>
      <c r="E10" s="106"/>
      <c r="F10" s="106"/>
      <c r="G10" s="106"/>
      <c r="H10" s="106"/>
    </row>
    <row r="11" spans="2:8" ht="14.5" x14ac:dyDescent="0.3">
      <c r="B11" s="106" t="s">
        <v>21</v>
      </c>
      <c r="C11" s="106"/>
      <c r="D11" s="106"/>
      <c r="E11" s="106"/>
      <c r="F11" s="106"/>
      <c r="G11" s="106"/>
      <c r="H11" s="106"/>
    </row>
    <row r="12" spans="2:8" ht="14.5" x14ac:dyDescent="0.3">
      <c r="B12" s="106" t="s">
        <v>57</v>
      </c>
      <c r="C12" s="106"/>
      <c r="D12" s="106"/>
      <c r="E12" s="106"/>
      <c r="F12" s="106"/>
      <c r="G12" s="106"/>
      <c r="H12" s="106"/>
    </row>
    <row r="13" spans="2:8" ht="15.5" x14ac:dyDescent="0.35">
      <c r="B13" s="12"/>
    </row>
    <row r="14" spans="2:8" ht="36.75" customHeight="1" x14ac:dyDescent="0.3">
      <c r="C14" s="21" t="s">
        <v>22</v>
      </c>
      <c r="D14" s="21" t="s">
        <v>23</v>
      </c>
      <c r="E14" s="21" t="s">
        <v>24</v>
      </c>
      <c r="F14" s="21" t="s">
        <v>25</v>
      </c>
      <c r="G14" s="21" t="s">
        <v>26</v>
      </c>
      <c r="H14" s="22" t="s">
        <v>27</v>
      </c>
    </row>
    <row r="15" spans="2:8" x14ac:dyDescent="0.3">
      <c r="B15" s="20" t="s">
        <v>18</v>
      </c>
      <c r="C15" s="31">
        <v>1</v>
      </c>
      <c r="D15" s="31">
        <v>1</v>
      </c>
      <c r="E15" s="31">
        <v>1</v>
      </c>
      <c r="F15" s="31">
        <v>1</v>
      </c>
      <c r="G15" s="31">
        <v>1</v>
      </c>
      <c r="H15" s="32">
        <f>SUM(C15:G15)</f>
        <v>5</v>
      </c>
    </row>
    <row r="16" spans="2:8" x14ac:dyDescent="0.3">
      <c r="B16" s="20" t="s">
        <v>54</v>
      </c>
      <c r="C16" s="31">
        <v>1</v>
      </c>
      <c r="D16" s="31">
        <v>1</v>
      </c>
      <c r="E16" s="31">
        <v>1</v>
      </c>
      <c r="F16" s="31">
        <v>1</v>
      </c>
      <c r="G16" s="31">
        <v>1</v>
      </c>
      <c r="H16" s="32">
        <f t="shared" ref="H16:H18" si="0">SUM(C16:G16)</f>
        <v>5</v>
      </c>
    </row>
    <row r="17" spans="1:8" x14ac:dyDescent="0.3">
      <c r="B17" s="20" t="s">
        <v>55</v>
      </c>
      <c r="C17" s="31">
        <v>2</v>
      </c>
      <c r="D17" s="31">
        <v>5</v>
      </c>
      <c r="E17" s="31">
        <v>8</v>
      </c>
      <c r="F17" s="31">
        <v>1</v>
      </c>
      <c r="G17" s="31">
        <v>1</v>
      </c>
      <c r="H17" s="32">
        <f t="shared" si="0"/>
        <v>17</v>
      </c>
    </row>
    <row r="18" spans="1:8" ht="12.75" customHeight="1" x14ac:dyDescent="0.3">
      <c r="B18" s="20" t="s">
        <v>56</v>
      </c>
      <c r="C18" s="31">
        <v>1</v>
      </c>
      <c r="D18" s="31">
        <v>1</v>
      </c>
      <c r="E18" s="31">
        <v>1</v>
      </c>
      <c r="F18" s="31">
        <v>1</v>
      </c>
      <c r="G18" s="31">
        <v>1</v>
      </c>
      <c r="H18" s="32">
        <f t="shared" si="0"/>
        <v>5</v>
      </c>
    </row>
    <row r="19" spans="1:8" x14ac:dyDescent="0.3">
      <c r="B19" s="26" t="s">
        <v>28</v>
      </c>
      <c r="C19" s="32">
        <f t="shared" ref="C19:H19" si="1">SUM(C15:C18)</f>
        <v>5</v>
      </c>
      <c r="D19" s="32">
        <f t="shared" si="1"/>
        <v>8</v>
      </c>
      <c r="E19" s="32">
        <f t="shared" si="1"/>
        <v>11</v>
      </c>
      <c r="F19" s="32">
        <f t="shared" si="1"/>
        <v>4</v>
      </c>
      <c r="G19" s="32">
        <f t="shared" si="1"/>
        <v>4</v>
      </c>
      <c r="H19" s="33">
        <f t="shared" si="1"/>
        <v>32</v>
      </c>
    </row>
    <row r="21" spans="1:8" x14ac:dyDescent="0.3">
      <c r="B21" s="97"/>
      <c r="C21" s="97"/>
      <c r="D21" s="97"/>
      <c r="E21" s="97"/>
      <c r="F21" s="97"/>
      <c r="G21" s="97"/>
    </row>
    <row r="22" spans="1:8" x14ac:dyDescent="0.3">
      <c r="B22" s="97"/>
      <c r="C22" s="97"/>
      <c r="D22" s="97"/>
      <c r="E22" s="97"/>
      <c r="F22" s="97"/>
      <c r="G22" s="97"/>
    </row>
    <row r="23" spans="1:8" x14ac:dyDescent="0.3">
      <c r="A23" s="3" t="s">
        <v>29</v>
      </c>
      <c r="B23" s="97"/>
      <c r="C23" s="97"/>
      <c r="D23" s="97"/>
      <c r="E23" s="97"/>
      <c r="F23" s="97"/>
      <c r="G23" s="97"/>
    </row>
    <row r="24" spans="1:8" x14ac:dyDescent="0.3">
      <c r="B24" s="97"/>
      <c r="C24" s="97"/>
      <c r="D24" s="97"/>
      <c r="E24" s="97"/>
      <c r="F24" s="97"/>
      <c r="G24" s="97"/>
    </row>
    <row r="25" spans="1:8" x14ac:dyDescent="0.3">
      <c r="B25" s="97"/>
      <c r="C25" s="97"/>
      <c r="D25" s="97"/>
      <c r="E25" s="97"/>
      <c r="F25" s="97"/>
      <c r="G25" s="97"/>
    </row>
    <row r="26" spans="1:8" x14ac:dyDescent="0.3">
      <c r="B26" s="97"/>
      <c r="C26" s="97"/>
      <c r="D26" s="97"/>
      <c r="E26" s="97"/>
      <c r="F26" s="97"/>
      <c r="G26" s="97"/>
    </row>
  </sheetData>
  <mergeCells count="6">
    <mergeCell ref="B21:G26"/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0"/>
  <sheetViews>
    <sheetView tabSelected="1" zoomScaleNormal="100" workbookViewId="0">
      <selection activeCell="J5" sqref="J5"/>
    </sheetView>
  </sheetViews>
  <sheetFormatPr defaultColWidth="9.1796875" defaultRowHeight="14" x14ac:dyDescent="0.3"/>
  <cols>
    <col min="1" max="1" width="12.81640625" style="3" customWidth="1"/>
    <col min="2" max="2" width="33.81640625" style="3" customWidth="1"/>
    <col min="3" max="5" width="17.81640625" style="3" customWidth="1"/>
    <col min="6" max="6" width="17.7265625" style="3" customWidth="1"/>
    <col min="7" max="7" width="26.7265625" style="3" customWidth="1"/>
    <col min="8" max="8" width="19.7265625" style="3" customWidth="1"/>
    <col min="9" max="9" width="26.453125" style="3" customWidth="1"/>
    <col min="10" max="16384" width="9.1796875" style="3"/>
  </cols>
  <sheetData>
    <row r="2" spans="2:6" ht="27.65" customHeight="1" x14ac:dyDescent="0.3">
      <c r="B2" s="107" t="s">
        <v>50</v>
      </c>
      <c r="C2" s="107"/>
      <c r="D2" s="107"/>
      <c r="E2" s="107"/>
      <c r="F2" s="107"/>
    </row>
    <row r="4" spans="2:6" x14ac:dyDescent="0.3">
      <c r="B4" s="108" t="s">
        <v>72</v>
      </c>
      <c r="C4" s="108"/>
      <c r="D4" s="108"/>
      <c r="E4" s="108"/>
      <c r="F4" s="108"/>
    </row>
    <row r="5" spans="2:6" ht="31.5" customHeight="1" x14ac:dyDescent="0.3">
      <c r="B5" s="17" t="s">
        <v>48</v>
      </c>
      <c r="C5" s="43" t="s">
        <v>49</v>
      </c>
      <c r="D5" s="6"/>
      <c r="E5" s="41" t="s">
        <v>46</v>
      </c>
      <c r="F5" s="42" t="s">
        <v>59</v>
      </c>
    </row>
    <row r="6" spans="2:6" ht="31.5" customHeight="1" x14ac:dyDescent="0.3">
      <c r="B6" s="109" t="s">
        <v>19</v>
      </c>
      <c r="C6" s="110" t="s">
        <v>9</v>
      </c>
      <c r="D6" s="110" t="s">
        <v>10</v>
      </c>
      <c r="E6" s="110" t="s">
        <v>30</v>
      </c>
      <c r="F6" s="25" t="s">
        <v>45</v>
      </c>
    </row>
    <row r="7" spans="2:6" s="19" customFormat="1" x14ac:dyDescent="0.3">
      <c r="B7" s="109"/>
      <c r="C7" s="110"/>
      <c r="D7" s="110"/>
      <c r="E7" s="110"/>
      <c r="F7" s="85" t="str">
        <f>IF(F5="Mezzogiorno","1,00","0,00")</f>
        <v>0,00</v>
      </c>
    </row>
    <row r="8" spans="2:6" ht="28" x14ac:dyDescent="0.3">
      <c r="B8" s="69" t="s">
        <v>67</v>
      </c>
      <c r="C8" s="70">
        <v>150000</v>
      </c>
      <c r="D8" s="70">
        <v>8000</v>
      </c>
      <c r="E8" s="71">
        <f>C8+D8</f>
        <v>158000</v>
      </c>
      <c r="F8" s="88"/>
    </row>
    <row r="9" spans="2:6" x14ac:dyDescent="0.3">
      <c r="B9" s="10" t="s">
        <v>65</v>
      </c>
      <c r="C9" s="70">
        <v>20000</v>
      </c>
      <c r="D9" s="70">
        <v>16000</v>
      </c>
      <c r="E9" s="71">
        <f t="shared" ref="E9:E13" si="0">C9+D9</f>
        <v>36000</v>
      </c>
      <c r="F9" s="89"/>
    </row>
    <row r="10" spans="2:6" x14ac:dyDescent="0.3">
      <c r="B10" s="9" t="s">
        <v>64</v>
      </c>
      <c r="C10" s="72">
        <f>C8*0.2</f>
        <v>30000</v>
      </c>
      <c r="D10" s="72">
        <f>D8*0.2</f>
        <v>1600</v>
      </c>
      <c r="E10" s="71">
        <f t="shared" si="0"/>
        <v>31600</v>
      </c>
      <c r="F10" s="89"/>
    </row>
    <row r="11" spans="2:6" x14ac:dyDescent="0.3">
      <c r="B11" s="9" t="s">
        <v>68</v>
      </c>
      <c r="C11" s="70">
        <v>30000</v>
      </c>
      <c r="D11" s="70">
        <v>500</v>
      </c>
      <c r="E11" s="71">
        <f t="shared" si="0"/>
        <v>30500</v>
      </c>
      <c r="F11" s="89"/>
    </row>
    <row r="12" spans="2:6" x14ac:dyDescent="0.3">
      <c r="B12" s="9" t="s">
        <v>69</v>
      </c>
      <c r="C12" s="30">
        <f>C8*0.15</f>
        <v>22500</v>
      </c>
      <c r="D12" s="24">
        <f>D8*0.15</f>
        <v>1200</v>
      </c>
      <c r="E12" s="71">
        <f t="shared" si="0"/>
        <v>23700</v>
      </c>
      <c r="F12" s="89"/>
    </row>
    <row r="13" spans="2:6" x14ac:dyDescent="0.3">
      <c r="B13" s="35" t="s">
        <v>63</v>
      </c>
      <c r="C13" s="36">
        <f t="shared" ref="C13:D13" si="1">SUM(C8:C12)</f>
        <v>252500</v>
      </c>
      <c r="D13" s="36">
        <f t="shared" si="1"/>
        <v>27300</v>
      </c>
      <c r="E13" s="73">
        <f t="shared" si="0"/>
        <v>279800</v>
      </c>
      <c r="F13" s="74"/>
    </row>
    <row r="14" spans="2:6" x14ac:dyDescent="0.3">
      <c r="B14" s="75" t="s">
        <v>52</v>
      </c>
      <c r="C14" s="44" t="str">
        <f>IF(C5="Università","1,00","0,00")</f>
        <v>1,00</v>
      </c>
      <c r="D14" s="76" t="str">
        <f>IF(C5="Università","1,00","0,00")</f>
        <v>1,00</v>
      </c>
      <c r="E14" s="111"/>
      <c r="F14" s="86"/>
    </row>
    <row r="15" spans="2:6" x14ac:dyDescent="0.3">
      <c r="B15" s="75" t="s">
        <v>51</v>
      </c>
      <c r="C15" s="44" t="str">
        <f>IF(C5="EPR","1,00","0,00")</f>
        <v>0,00</v>
      </c>
      <c r="D15" s="76" t="str">
        <f>IF(C5="EPR","1,00","0,00")</f>
        <v>0,00</v>
      </c>
      <c r="E15" s="112"/>
      <c r="F15" s="86"/>
    </row>
    <row r="16" spans="2:6" ht="28" x14ac:dyDescent="0.3">
      <c r="B16" s="75" t="s">
        <v>42</v>
      </c>
      <c r="C16" s="44" t="str">
        <f>IF(C5="Micro o Piccola Impresa","0,80","0,00")</f>
        <v>0,00</v>
      </c>
      <c r="D16" s="76" t="str">
        <f>IF(C5="Micro o Piccola Impresa","0,60","0,00")</f>
        <v>0,00</v>
      </c>
      <c r="E16" s="112"/>
      <c r="F16" s="86"/>
    </row>
    <row r="17" spans="2:6" ht="28" x14ac:dyDescent="0.3">
      <c r="B17" s="77" t="s">
        <v>43</v>
      </c>
      <c r="C17" s="45" t="str">
        <f>IF(C5="Media Impresa","0,75","0,00")</f>
        <v>0,00</v>
      </c>
      <c r="D17" s="78" t="str">
        <f>IF(C5="Media Impresa","0,50","0,00")</f>
        <v>0,00</v>
      </c>
      <c r="E17" s="113"/>
      <c r="F17" s="86"/>
    </row>
    <row r="18" spans="2:6" ht="28" x14ac:dyDescent="0.3">
      <c r="B18" s="77" t="s">
        <v>44</v>
      </c>
      <c r="C18" s="45" t="str">
        <f>IF(C6="Grande Impresa","0,65","0,00")</f>
        <v>0,00</v>
      </c>
      <c r="D18" s="78" t="str">
        <f>IF(C6="Grande Impresa","0,40","0,00")</f>
        <v>0,00</v>
      </c>
      <c r="E18" s="67"/>
      <c r="F18" s="86"/>
    </row>
    <row r="19" spans="2:6" x14ac:dyDescent="0.3">
      <c r="B19" s="38" t="s">
        <v>41</v>
      </c>
      <c r="C19" s="37">
        <f>C13*(C14+C15+C16+C17+C18)</f>
        <v>252500</v>
      </c>
      <c r="D19" s="37">
        <f>D13*(D14+D15+D16+D17)</f>
        <v>27300</v>
      </c>
      <c r="E19" s="79">
        <f>C19+D19</f>
        <v>279800</v>
      </c>
      <c r="F19" s="87"/>
    </row>
    <row r="20" spans="2:6" x14ac:dyDescent="0.3">
      <c r="B20" s="46" t="s">
        <v>53</v>
      </c>
      <c r="E20" s="47">
        <f>F7*E19</f>
        <v>0</v>
      </c>
      <c r="F20" s="89"/>
    </row>
  </sheetData>
  <mergeCells count="7">
    <mergeCell ref="E14:E17"/>
    <mergeCell ref="B2:F2"/>
    <mergeCell ref="B4:F4"/>
    <mergeCell ref="B6:B7"/>
    <mergeCell ref="C6:C7"/>
    <mergeCell ref="D6:D7"/>
    <mergeCell ref="E6:E7"/>
  </mergeCells>
  <dataValidations count="3">
    <dataValidation type="list" allowBlank="1" showInputMessage="1" showErrorMessage="1" sqref="C5" xr:uid="{61D8833F-1B53-4118-800F-4CE97B392588}">
      <formula1>"Università, EPR, Micro o Piccola Impresa, Media Impresa, Grande impresa"</formula1>
    </dataValidation>
    <dataValidation type="list" allowBlank="1" showInputMessage="1" showErrorMessage="1" sqref="G20" xr:uid="{00000000-0002-0000-0300-000001000000}">
      <formula1>"Micro  o Piccola Impresa, Media Impresa, Grande Impresa"</formula1>
    </dataValidation>
    <dataValidation type="list" allowBlank="1" showInputMessage="1" showErrorMessage="1" sqref="F5" xr:uid="{C48F1758-0CD4-4676-9FE1-72C58807B72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0"/>
  <sheetViews>
    <sheetView zoomScaleNormal="100" workbookViewId="0">
      <selection activeCell="D10" sqref="D10"/>
    </sheetView>
  </sheetViews>
  <sheetFormatPr defaultColWidth="9.1796875" defaultRowHeight="14" x14ac:dyDescent="0.3"/>
  <cols>
    <col min="1" max="1" width="12.81640625" style="3" customWidth="1"/>
    <col min="2" max="2" width="33.81640625" style="3" customWidth="1"/>
    <col min="3" max="5" width="17.81640625" style="3" customWidth="1"/>
    <col min="6" max="6" width="17.7265625" style="3" customWidth="1"/>
    <col min="7" max="7" width="26.7265625" style="3" customWidth="1"/>
    <col min="8" max="8" width="19.7265625" style="3" customWidth="1"/>
    <col min="9" max="9" width="26.453125" style="3" customWidth="1"/>
    <col min="10" max="16384" width="9.1796875" style="3"/>
  </cols>
  <sheetData>
    <row r="2" spans="2:6" ht="27.65" customHeight="1" x14ac:dyDescent="0.3">
      <c r="B2" s="107" t="s">
        <v>50</v>
      </c>
      <c r="C2" s="107"/>
      <c r="D2" s="107"/>
      <c r="E2" s="107"/>
      <c r="F2" s="107"/>
    </row>
    <row r="4" spans="2:6" x14ac:dyDescent="0.3">
      <c r="B4" s="108" t="s">
        <v>70</v>
      </c>
      <c r="C4" s="108"/>
      <c r="D4" s="108"/>
      <c r="E4" s="108"/>
      <c r="F4" s="108"/>
    </row>
    <row r="5" spans="2:6" ht="31.5" customHeight="1" x14ac:dyDescent="0.3">
      <c r="B5" s="17" t="s">
        <v>48</v>
      </c>
      <c r="C5" s="43" t="s">
        <v>66</v>
      </c>
      <c r="D5" s="6"/>
      <c r="E5" s="41" t="s">
        <v>46</v>
      </c>
      <c r="F5" s="42" t="s">
        <v>47</v>
      </c>
    </row>
    <row r="6" spans="2:6" ht="31.5" customHeight="1" x14ac:dyDescent="0.3">
      <c r="B6" s="109" t="s">
        <v>19</v>
      </c>
      <c r="C6" s="110" t="s">
        <v>9</v>
      </c>
      <c r="D6" s="110" t="s">
        <v>10</v>
      </c>
      <c r="E6" s="110" t="s">
        <v>30</v>
      </c>
      <c r="F6" s="25" t="s">
        <v>45</v>
      </c>
    </row>
    <row r="7" spans="2:6" s="19" customFormat="1" x14ac:dyDescent="0.3">
      <c r="B7" s="109"/>
      <c r="C7" s="110"/>
      <c r="D7" s="110"/>
      <c r="E7" s="110"/>
      <c r="F7" s="68" t="str">
        <f>IF(F5="Mezzogiorno","1,00","0,00")</f>
        <v>1,00</v>
      </c>
    </row>
    <row r="8" spans="2:6" ht="28" x14ac:dyDescent="0.3">
      <c r="B8" s="69" t="s">
        <v>67</v>
      </c>
      <c r="C8" s="70">
        <v>10000</v>
      </c>
      <c r="D8" s="70">
        <v>8000</v>
      </c>
      <c r="E8" s="71">
        <f>C8+D8</f>
        <v>18000</v>
      </c>
      <c r="F8" s="88"/>
    </row>
    <row r="9" spans="2:6" x14ac:dyDescent="0.3">
      <c r="B9" s="10" t="s">
        <v>65</v>
      </c>
      <c r="C9" s="70">
        <v>0</v>
      </c>
      <c r="D9" s="70">
        <v>0</v>
      </c>
      <c r="E9" s="71">
        <f t="shared" ref="E9:E13" si="0">C9+D9</f>
        <v>0</v>
      </c>
      <c r="F9" s="89"/>
    </row>
    <row r="10" spans="2:6" x14ac:dyDescent="0.3">
      <c r="B10" s="9" t="s">
        <v>64</v>
      </c>
      <c r="C10" s="72">
        <f>C8*0.2</f>
        <v>2000</v>
      </c>
      <c r="D10" s="72">
        <f>D8*0.2</f>
        <v>1600</v>
      </c>
      <c r="E10" s="71">
        <f t="shared" si="0"/>
        <v>3600</v>
      </c>
      <c r="F10" s="89"/>
    </row>
    <row r="11" spans="2:6" x14ac:dyDescent="0.3">
      <c r="B11" s="9" t="s">
        <v>68</v>
      </c>
      <c r="C11" s="70">
        <v>5000</v>
      </c>
      <c r="D11" s="70">
        <v>500</v>
      </c>
      <c r="E11" s="71">
        <f t="shared" si="0"/>
        <v>5500</v>
      </c>
      <c r="F11" s="89"/>
    </row>
    <row r="12" spans="2:6" x14ac:dyDescent="0.3">
      <c r="B12" s="9" t="s">
        <v>69</v>
      </c>
      <c r="C12" s="30">
        <v>0</v>
      </c>
      <c r="D12" s="24">
        <f>D8*0.15</f>
        <v>1200</v>
      </c>
      <c r="E12" s="71">
        <f t="shared" si="0"/>
        <v>1200</v>
      </c>
      <c r="F12" s="89"/>
    </row>
    <row r="13" spans="2:6" x14ac:dyDescent="0.3">
      <c r="B13" s="35" t="s">
        <v>63</v>
      </c>
      <c r="C13" s="36">
        <f t="shared" ref="C13:D13" si="1">SUM(C8:C12)</f>
        <v>17000</v>
      </c>
      <c r="D13" s="36">
        <f t="shared" si="1"/>
        <v>11300</v>
      </c>
      <c r="E13" s="73">
        <f t="shared" si="0"/>
        <v>28300</v>
      </c>
      <c r="F13" s="74"/>
    </row>
    <row r="14" spans="2:6" x14ac:dyDescent="0.3">
      <c r="B14" s="75" t="s">
        <v>52</v>
      </c>
      <c r="C14" s="44" t="str">
        <f>IF(C5="Università","1,00","0,00")</f>
        <v>0,00</v>
      </c>
      <c r="D14" s="76" t="str">
        <f>IF(C5="Università","1,00","0,00")</f>
        <v>0,00</v>
      </c>
      <c r="E14" s="111"/>
    </row>
    <row r="15" spans="2:6" x14ac:dyDescent="0.3">
      <c r="B15" s="75" t="s">
        <v>51</v>
      </c>
      <c r="C15" s="44" t="str">
        <f>IF(C5="EPR","1,00","0,00")</f>
        <v>0,00</v>
      </c>
      <c r="D15" s="76" t="str">
        <f>IF(C5="EPR","1,00","0,00")</f>
        <v>0,00</v>
      </c>
      <c r="E15" s="112"/>
    </row>
    <row r="16" spans="2:6" ht="28" x14ac:dyDescent="0.3">
      <c r="B16" s="75" t="s">
        <v>42</v>
      </c>
      <c r="C16" s="44" t="str">
        <f>IF(C5="Micro o Piccola Impresa","0,80","0,00")</f>
        <v>0,80</v>
      </c>
      <c r="D16" s="76" t="str">
        <f>IF(C5="Micro o Piccola Impresa","0,60","0,00")</f>
        <v>0,60</v>
      </c>
      <c r="E16" s="112"/>
    </row>
    <row r="17" spans="2:6" ht="28" x14ac:dyDescent="0.3">
      <c r="B17" s="77" t="s">
        <v>43</v>
      </c>
      <c r="C17" s="45" t="str">
        <f>IF(C5="Media Impresa","0,75","0,00")</f>
        <v>0,00</v>
      </c>
      <c r="D17" s="78" t="str">
        <f>IF(C5="Media Impresa","0,50","0,00")</f>
        <v>0,00</v>
      </c>
      <c r="E17" s="113"/>
    </row>
    <row r="18" spans="2:6" ht="28" x14ac:dyDescent="0.3">
      <c r="B18" s="77" t="s">
        <v>44</v>
      </c>
      <c r="C18" s="45" t="str">
        <f>IF(C5="Grande Impresa","0,65","0,00")</f>
        <v>0,00</v>
      </c>
      <c r="D18" s="78" t="str">
        <f>IF(C5="Grande Impresa","0,40","0,00")</f>
        <v>0,00</v>
      </c>
      <c r="E18" s="67"/>
    </row>
    <row r="19" spans="2:6" x14ac:dyDescent="0.3">
      <c r="B19" s="38" t="s">
        <v>41</v>
      </c>
      <c r="C19" s="37">
        <f>C13*(C14+C15+C16+C17+C18)</f>
        <v>13600</v>
      </c>
      <c r="D19" s="37">
        <f>D13*(D14+D15+D16+D17+D18)</f>
        <v>6780</v>
      </c>
      <c r="E19" s="79">
        <f>C19+D19</f>
        <v>20380</v>
      </c>
      <c r="F19" s="94"/>
    </row>
    <row r="20" spans="2:6" x14ac:dyDescent="0.3">
      <c r="B20" s="46" t="s">
        <v>53</v>
      </c>
      <c r="E20" s="47">
        <f>F7*E19</f>
        <v>20380</v>
      </c>
      <c r="F20" s="89"/>
    </row>
  </sheetData>
  <mergeCells count="7">
    <mergeCell ref="E14:E17"/>
    <mergeCell ref="B2:F2"/>
    <mergeCell ref="B4:F4"/>
    <mergeCell ref="B6:B7"/>
    <mergeCell ref="C6:C7"/>
    <mergeCell ref="D6:D7"/>
    <mergeCell ref="E6:E7"/>
  </mergeCells>
  <dataValidations count="3">
    <dataValidation type="list" allowBlank="1" showInputMessage="1" showErrorMessage="1" sqref="F5" xr:uid="{DB24AF0B-23E1-4464-989D-8C604C48FD0D}">
      <formula1>"Mezzogiorno, Centro-Nord"</formula1>
    </dataValidation>
    <dataValidation type="list" allowBlank="1" showInputMessage="1" showErrorMessage="1" sqref="G20" xr:uid="{00000000-0002-0000-0400-000001000000}">
      <formula1>"Micro  o Piccola Impresa, Media Impresa, Grande Impresa"</formula1>
    </dataValidation>
    <dataValidation type="list" allowBlank="1" showInputMessage="1" showErrorMessage="1" sqref="C5" xr:uid="{D7D78AEC-9E15-4752-960B-70DFCFF32E87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20"/>
  <sheetViews>
    <sheetView zoomScaleNormal="100" workbookViewId="0">
      <selection activeCell="C10" sqref="C10"/>
    </sheetView>
  </sheetViews>
  <sheetFormatPr defaultColWidth="9.1796875" defaultRowHeight="14" x14ac:dyDescent="0.3"/>
  <cols>
    <col min="1" max="1" width="12.81640625" style="3" customWidth="1"/>
    <col min="2" max="2" width="33.81640625" style="3" customWidth="1"/>
    <col min="3" max="5" width="17.81640625" style="3" customWidth="1"/>
    <col min="6" max="6" width="17.7265625" style="3" customWidth="1"/>
    <col min="7" max="7" width="26.7265625" style="3" customWidth="1"/>
    <col min="8" max="8" width="19.7265625" style="3" customWidth="1"/>
    <col min="9" max="9" width="26.453125" style="3" customWidth="1"/>
    <col min="10" max="16384" width="9.1796875" style="3"/>
  </cols>
  <sheetData>
    <row r="2" spans="2:6" ht="27.65" customHeight="1" x14ac:dyDescent="0.3">
      <c r="B2" s="107" t="s">
        <v>50</v>
      </c>
      <c r="C2" s="107"/>
      <c r="D2" s="107"/>
      <c r="E2" s="107"/>
      <c r="F2" s="107"/>
    </row>
    <row r="4" spans="2:6" x14ac:dyDescent="0.3">
      <c r="B4" s="114" t="s">
        <v>71</v>
      </c>
      <c r="C4" s="114"/>
      <c r="D4" s="114"/>
      <c r="E4" s="114"/>
      <c r="F4" s="114"/>
    </row>
    <row r="5" spans="2:6" ht="31.5" customHeight="1" x14ac:dyDescent="0.3">
      <c r="B5" s="17" t="s">
        <v>48</v>
      </c>
      <c r="C5" s="90" t="s">
        <v>12</v>
      </c>
      <c r="D5" s="6"/>
      <c r="E5" s="41" t="s">
        <v>46</v>
      </c>
      <c r="F5" s="42" t="s">
        <v>47</v>
      </c>
    </row>
    <row r="6" spans="2:6" ht="31.5" customHeight="1" x14ac:dyDescent="0.3">
      <c r="B6" s="115" t="s">
        <v>19</v>
      </c>
      <c r="C6" s="116" t="s">
        <v>9</v>
      </c>
      <c r="D6" s="116" t="s">
        <v>10</v>
      </c>
      <c r="E6" s="116" t="s">
        <v>30</v>
      </c>
      <c r="F6" s="84" t="s">
        <v>45</v>
      </c>
    </row>
    <row r="7" spans="2:6" s="19" customFormat="1" x14ac:dyDescent="0.3">
      <c r="B7" s="115"/>
      <c r="C7" s="116"/>
      <c r="D7" s="116"/>
      <c r="E7" s="116"/>
      <c r="F7" s="91" t="str">
        <f>IF(F5="Mezzogiorno","1,00","0,00")</f>
        <v>1,00</v>
      </c>
    </row>
    <row r="8" spans="2:6" ht="28" x14ac:dyDescent="0.3">
      <c r="B8" s="69" t="s">
        <v>67</v>
      </c>
      <c r="C8" s="92">
        <v>10000</v>
      </c>
      <c r="D8" s="92">
        <v>8000</v>
      </c>
      <c r="E8" s="93">
        <f>C8+D8</f>
        <v>18000</v>
      </c>
      <c r="F8" s="88"/>
    </row>
    <row r="9" spans="2:6" x14ac:dyDescent="0.3">
      <c r="B9" s="10" t="s">
        <v>65</v>
      </c>
      <c r="C9" s="70">
        <v>0</v>
      </c>
      <c r="D9" s="70">
        <v>16000</v>
      </c>
      <c r="E9" s="71">
        <f t="shared" ref="E9:E13" si="0">C9+D9</f>
        <v>16000</v>
      </c>
      <c r="F9" s="89"/>
    </row>
    <row r="10" spans="2:6" x14ac:dyDescent="0.3">
      <c r="B10" s="9" t="s">
        <v>64</v>
      </c>
      <c r="C10" s="72">
        <f>C8*0.2</f>
        <v>2000</v>
      </c>
      <c r="D10" s="72">
        <f>D8*0.2</f>
        <v>1600</v>
      </c>
      <c r="E10" s="71">
        <f t="shared" si="0"/>
        <v>3600</v>
      </c>
      <c r="F10" s="89"/>
    </row>
    <row r="11" spans="2:6" x14ac:dyDescent="0.3">
      <c r="B11" s="9" t="s">
        <v>68</v>
      </c>
      <c r="C11" s="70">
        <v>5000</v>
      </c>
      <c r="D11" s="70">
        <v>500</v>
      </c>
      <c r="E11" s="71">
        <f t="shared" si="0"/>
        <v>5500</v>
      </c>
      <c r="F11" s="89"/>
    </row>
    <row r="12" spans="2:6" x14ac:dyDescent="0.3">
      <c r="B12" s="9" t="s">
        <v>69</v>
      </c>
      <c r="C12" s="30">
        <v>0</v>
      </c>
      <c r="D12" s="24">
        <f>D8*0.15</f>
        <v>1200</v>
      </c>
      <c r="E12" s="71">
        <f t="shared" si="0"/>
        <v>1200</v>
      </c>
      <c r="F12" s="89"/>
    </row>
    <row r="13" spans="2:6" x14ac:dyDescent="0.3">
      <c r="B13" s="35" t="s">
        <v>63</v>
      </c>
      <c r="C13" s="36">
        <f t="shared" ref="C13:D13" si="1">SUM(C8:C12)</f>
        <v>17000</v>
      </c>
      <c r="D13" s="36">
        <f t="shared" si="1"/>
        <v>27300</v>
      </c>
      <c r="E13" s="73">
        <f t="shared" si="0"/>
        <v>44300</v>
      </c>
      <c r="F13" s="74"/>
    </row>
    <row r="14" spans="2:6" x14ac:dyDescent="0.3">
      <c r="B14" s="75" t="s">
        <v>52</v>
      </c>
      <c r="C14" s="44" t="str">
        <f>IF(C5="Università","1,00","0,00")</f>
        <v>0,00</v>
      </c>
      <c r="D14" s="76" t="str">
        <f>IF(C5="Università","1,00","0,00")</f>
        <v>0,00</v>
      </c>
      <c r="E14" s="111"/>
      <c r="F14" s="86"/>
    </row>
    <row r="15" spans="2:6" x14ac:dyDescent="0.3">
      <c r="B15" s="75" t="s">
        <v>51</v>
      </c>
      <c r="C15" s="44" t="str">
        <f>IF(C5="EPR","1,00","0,00")</f>
        <v>0,00</v>
      </c>
      <c r="D15" s="76" t="str">
        <f>IF(C5="EPR","1,00","0,00")</f>
        <v>0,00</v>
      </c>
      <c r="E15" s="112"/>
      <c r="F15" s="86"/>
    </row>
    <row r="16" spans="2:6" ht="28" x14ac:dyDescent="0.3">
      <c r="B16" s="75" t="s">
        <v>42</v>
      </c>
      <c r="C16" s="44" t="str">
        <f>IF(C5="Micro o Piccola Impresa","0,80","0,00")</f>
        <v>0,00</v>
      </c>
      <c r="D16" s="76" t="str">
        <f>IF(C5="Micro o Piccola Impresa","0,60","0,00")</f>
        <v>0,00</v>
      </c>
      <c r="E16" s="112"/>
      <c r="F16" s="86"/>
    </row>
    <row r="17" spans="2:6" ht="28" x14ac:dyDescent="0.3">
      <c r="B17" s="77" t="s">
        <v>43</v>
      </c>
      <c r="C17" s="45" t="str">
        <f>IF(C5="Media Impresa","0,75","0,00")</f>
        <v>0,00</v>
      </c>
      <c r="D17" s="78" t="str">
        <f>IF(C5="Media Impresa","0,50","0,00")</f>
        <v>0,00</v>
      </c>
      <c r="E17" s="113"/>
      <c r="F17" s="86"/>
    </row>
    <row r="18" spans="2:6" ht="28" x14ac:dyDescent="0.3">
      <c r="B18" s="77" t="s">
        <v>44</v>
      </c>
      <c r="C18" s="45" t="str">
        <f>IF(C5="Grande Impresa","0,65","0,00")</f>
        <v>0,65</v>
      </c>
      <c r="D18" s="78" t="str">
        <f>IF(C5="Grande Impresa","0,40","0,00")</f>
        <v>0,40</v>
      </c>
      <c r="E18" s="67"/>
      <c r="F18" s="86"/>
    </row>
    <row r="19" spans="2:6" x14ac:dyDescent="0.3">
      <c r="B19" s="38" t="s">
        <v>41</v>
      </c>
      <c r="C19" s="37">
        <f>C13*(C14+C15+C16+C17+C18)</f>
        <v>11050</v>
      </c>
      <c r="D19" s="37">
        <f>D13*(D14+D15+D16+D17+D18)</f>
        <v>10920</v>
      </c>
      <c r="E19" s="79">
        <f>C19+D19</f>
        <v>21970</v>
      </c>
      <c r="F19" s="87"/>
    </row>
    <row r="20" spans="2:6" x14ac:dyDescent="0.3">
      <c r="B20" s="46" t="s">
        <v>53</v>
      </c>
      <c r="E20" s="47">
        <f>F7*E19</f>
        <v>21970</v>
      </c>
      <c r="F20" s="89"/>
    </row>
  </sheetData>
  <mergeCells count="7">
    <mergeCell ref="E14:E17"/>
    <mergeCell ref="B2:F2"/>
    <mergeCell ref="B4:F4"/>
    <mergeCell ref="B6:B7"/>
    <mergeCell ref="C6:C7"/>
    <mergeCell ref="D6:D7"/>
    <mergeCell ref="E6:E7"/>
  </mergeCells>
  <dataValidations count="2">
    <dataValidation type="list" allowBlank="1" showInputMessage="1" showErrorMessage="1" sqref="F5" xr:uid="{0806D457-CFC1-454C-B5B1-58E2EBB21F25}">
      <formula1>"Mezzogiorno, Centro-Nord"</formula1>
    </dataValidation>
    <dataValidation type="list" allowBlank="1" showInputMessage="1" showErrorMessage="1" sqref="C5" xr:uid="{4E3E2D9B-7654-422D-90F1-20D0A710C1C8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>
      <selection activeCell="J23" sqref="J23"/>
    </sheetView>
  </sheetViews>
  <sheetFormatPr defaultColWidth="11.453125" defaultRowHeight="14.5" x14ac:dyDescent="0.35"/>
  <cols>
    <col min="1" max="1" width="19.453125" bestFit="1" customWidth="1"/>
  </cols>
  <sheetData>
    <row r="1" spans="1:1" x14ac:dyDescent="0.35">
      <c r="A1" s="1" t="s">
        <v>31</v>
      </c>
    </row>
    <row r="2" spans="1:1" x14ac:dyDescent="0.35">
      <c r="A2" t="s">
        <v>32</v>
      </c>
    </row>
    <row r="3" spans="1:1" x14ac:dyDescent="0.35">
      <c r="A3" t="s">
        <v>33</v>
      </c>
    </row>
    <row r="4" spans="1:1" x14ac:dyDescent="0.35">
      <c r="A4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706797-933A-4DBF-9BCE-A98085EE6C34}"/>
</file>

<file path=customXml/itemProps3.xml><?xml version="1.0" encoding="utf-8"?>
<ds:datastoreItem xmlns:ds="http://schemas.openxmlformats.org/officeDocument/2006/customXml" ds:itemID="{50C5F5A8-4910-4E81-9A1E-629102D45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 di compilazione</vt:lpstr>
      <vt:lpstr>PIANO ECON-FIN per tipologia</vt:lpstr>
      <vt:lpstr>PIANO ECON-FIN per L.A.</vt:lpstr>
      <vt:lpstr>Capofila</vt:lpstr>
      <vt:lpstr>Partner 1</vt:lpstr>
      <vt:lpstr>Partner 2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Jonathan van der Meer</cp:lastModifiedBy>
  <cp:revision/>
  <dcterms:created xsi:type="dcterms:W3CDTF">2023-05-23T14:28:21Z</dcterms:created>
  <dcterms:modified xsi:type="dcterms:W3CDTF">2024-06-24T14:47:25Z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