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/>
  <xr:revisionPtr revIDLastSave="77" documentId="8_{BADD04C9-15B7-4814-BDBA-6DE211E019D1}" xr6:coauthVersionLast="47" xr6:coauthVersionMax="47" xr10:uidLastSave="{DECC5136-B4F5-4BA4-8564-600EEF2F11DA}"/>
  <bookViews>
    <workbookView xWindow="-108" yWindow="-108" windowWidth="23256" windowHeight="12576" tabRatio="732" xr2:uid="{00000000-000D-0000-FFFF-FFFF00000000}"/>
  </bookViews>
  <sheets>
    <sheet name="Istruzioni" sheetId="53" r:id="rId1"/>
    <sheet name="Proponente Riepilogo" sheetId="45" r:id="rId2"/>
    <sheet name="P1 Università" sheetId="48" r:id="rId3"/>
    <sheet name="P2 Grande Impresa" sheetId="49" r:id="rId4"/>
    <sheet name="P3 Media Impresa" sheetId="50" r:id="rId5"/>
    <sheet name="P4 Picc. Impresa" sheetId="51" r:id="rId6"/>
    <sheet name="P5 EPR" sheetId="52" r:id="rId7"/>
    <sheet name="UCS " sheetId="54" r:id="rId8"/>
  </sheets>
  <definedNames>
    <definedName name="Soggetti_che_svolgono_prevalentemente_attività_NON_economica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48" l="1"/>
  <c r="J3" i="48"/>
  <c r="B15" i="45"/>
  <c r="K24" i="51"/>
  <c r="K23" i="51"/>
  <c r="P23" i="51" s="1"/>
  <c r="K22" i="51"/>
  <c r="K24" i="52"/>
  <c r="K23" i="52"/>
  <c r="K22" i="52"/>
  <c r="K24" i="50"/>
  <c r="K23" i="50"/>
  <c r="K22" i="50"/>
  <c r="Q22" i="52"/>
  <c r="P22" i="52"/>
  <c r="K26" i="49"/>
  <c r="K24" i="49"/>
  <c r="K23" i="49"/>
  <c r="K22" i="49"/>
  <c r="K43" i="48"/>
  <c r="K22" i="48"/>
  <c r="K26" i="48" s="1"/>
  <c r="K24" i="48"/>
  <c r="K23" i="48"/>
  <c r="AE12" i="45"/>
  <c r="AF12" i="45"/>
  <c r="AG12" i="45"/>
  <c r="AH12" i="45"/>
  <c r="AJ12" i="45"/>
  <c r="D12" i="45"/>
  <c r="Q12" i="45"/>
  <c r="AD12" i="45"/>
  <c r="V39" i="48"/>
  <c r="I6" i="51"/>
  <c r="R25" i="49"/>
  <c r="J43" i="52"/>
  <c r="J43" i="51"/>
  <c r="J43" i="50"/>
  <c r="J43" i="49"/>
  <c r="AL12" i="45"/>
  <c r="AN12" i="45"/>
  <c r="AM12" i="45"/>
  <c r="AK12" i="45"/>
  <c r="AG39" i="52"/>
  <c r="AC39" i="52"/>
  <c r="V39" i="52"/>
  <c r="O39" i="52"/>
  <c r="I39" i="52"/>
  <c r="K25" i="52"/>
  <c r="P25" i="52" s="1"/>
  <c r="T25" i="52" s="1"/>
  <c r="P23" i="52"/>
  <c r="Q23" i="52" s="1"/>
  <c r="I13" i="52"/>
  <c r="J13" i="52" s="1"/>
  <c r="K13" i="52" s="1"/>
  <c r="P13" i="52" s="1"/>
  <c r="I12" i="52"/>
  <c r="I11" i="52"/>
  <c r="J11" i="52" s="1"/>
  <c r="K11" i="52" s="1"/>
  <c r="I10" i="52"/>
  <c r="J10" i="52" s="1"/>
  <c r="K10" i="52" s="1"/>
  <c r="P10" i="52" s="1"/>
  <c r="I9" i="52"/>
  <c r="J9" i="52" s="1"/>
  <c r="K9" i="52" s="1"/>
  <c r="P9" i="52" s="1"/>
  <c r="I8" i="52"/>
  <c r="J8" i="52" s="1"/>
  <c r="K8" i="52" s="1"/>
  <c r="P8" i="52" s="1"/>
  <c r="S8" i="52" s="1"/>
  <c r="I7" i="52"/>
  <c r="J7" i="52" s="1"/>
  <c r="I6" i="52"/>
  <c r="J6" i="52" s="1"/>
  <c r="K6" i="52" s="1"/>
  <c r="P6" i="52" s="1"/>
  <c r="I5" i="52"/>
  <c r="J5" i="52" s="1"/>
  <c r="K5" i="52" s="1"/>
  <c r="I4" i="52"/>
  <c r="J4" i="52" s="1"/>
  <c r="K4" i="52" s="1"/>
  <c r="P4" i="52" s="1"/>
  <c r="I3" i="52"/>
  <c r="J3" i="52" s="1"/>
  <c r="I2" i="52"/>
  <c r="AG39" i="51"/>
  <c r="AC39" i="51"/>
  <c r="V39" i="51"/>
  <c r="O39" i="51"/>
  <c r="I39" i="51"/>
  <c r="K25" i="51"/>
  <c r="P25" i="51" s="1"/>
  <c r="T25" i="51" s="1"/>
  <c r="I13" i="51"/>
  <c r="J13" i="51" s="1"/>
  <c r="K13" i="51" s="1"/>
  <c r="P13" i="51" s="1"/>
  <c r="I12" i="51"/>
  <c r="J12" i="51" s="1"/>
  <c r="K12" i="51" s="1"/>
  <c r="P12" i="51" s="1"/>
  <c r="I11" i="51"/>
  <c r="J11" i="51" s="1"/>
  <c r="K11" i="51" s="1"/>
  <c r="I10" i="51"/>
  <c r="J10" i="51" s="1"/>
  <c r="K10" i="51" s="1"/>
  <c r="P10" i="51" s="1"/>
  <c r="T10" i="51" s="1"/>
  <c r="I9" i="51"/>
  <c r="J9" i="51" s="1"/>
  <c r="K9" i="51" s="1"/>
  <c r="P9" i="51" s="1"/>
  <c r="I8" i="51"/>
  <c r="J8" i="51" s="1"/>
  <c r="K8" i="51" s="1"/>
  <c r="I7" i="51"/>
  <c r="J7" i="51" s="1"/>
  <c r="K7" i="51" s="1"/>
  <c r="P7" i="51" s="1"/>
  <c r="R7" i="51" s="1"/>
  <c r="I5" i="51"/>
  <c r="J5" i="51" s="1"/>
  <c r="K5" i="51" s="1"/>
  <c r="I4" i="51"/>
  <c r="J4" i="51" s="1"/>
  <c r="K4" i="51" s="1"/>
  <c r="P4" i="51" s="1"/>
  <c r="I3" i="51"/>
  <c r="J3" i="51" s="1"/>
  <c r="K3" i="51" s="1"/>
  <c r="P3" i="51" s="1"/>
  <c r="R3" i="51" s="1"/>
  <c r="I2" i="51"/>
  <c r="J2" i="51" s="1"/>
  <c r="K2" i="51" s="1"/>
  <c r="AG39" i="50"/>
  <c r="AC39" i="50"/>
  <c r="V39" i="50"/>
  <c r="O39" i="50"/>
  <c r="I39" i="50"/>
  <c r="K25" i="50"/>
  <c r="P25" i="50" s="1"/>
  <c r="T25" i="50" s="1"/>
  <c r="P23" i="50"/>
  <c r="I13" i="50"/>
  <c r="J13" i="50" s="1"/>
  <c r="K13" i="50" s="1"/>
  <c r="P13" i="50" s="1"/>
  <c r="R13" i="50" s="1"/>
  <c r="I12" i="50"/>
  <c r="J12" i="50" s="1"/>
  <c r="K12" i="50" s="1"/>
  <c r="P12" i="50" s="1"/>
  <c r="I11" i="50"/>
  <c r="J11" i="50" s="1"/>
  <c r="K11" i="50" s="1"/>
  <c r="I10" i="50"/>
  <c r="J10" i="50" s="1"/>
  <c r="K10" i="50" s="1"/>
  <c r="P10" i="50" s="1"/>
  <c r="R10" i="50" s="1"/>
  <c r="I9" i="50"/>
  <c r="J9" i="50" s="1"/>
  <c r="K9" i="50" s="1"/>
  <c r="P9" i="50" s="1"/>
  <c r="R9" i="50" s="1"/>
  <c r="I8" i="50"/>
  <c r="J8" i="50" s="1"/>
  <c r="K8" i="50" s="1"/>
  <c r="I7" i="50"/>
  <c r="J7" i="50" s="1"/>
  <c r="K7" i="50" s="1"/>
  <c r="P7" i="50" s="1"/>
  <c r="I6" i="50"/>
  <c r="J6" i="50" s="1"/>
  <c r="K6" i="50" s="1"/>
  <c r="P6" i="50" s="1"/>
  <c r="R6" i="50" s="1"/>
  <c r="I5" i="50"/>
  <c r="J5" i="50" s="1"/>
  <c r="K5" i="50" s="1"/>
  <c r="I4" i="50"/>
  <c r="J4" i="50" s="1"/>
  <c r="K4" i="50" s="1"/>
  <c r="P4" i="50" s="1"/>
  <c r="I3" i="50"/>
  <c r="J3" i="50" s="1"/>
  <c r="K3" i="50" s="1"/>
  <c r="P3" i="50" s="1"/>
  <c r="R3" i="50" s="1"/>
  <c r="I2" i="50"/>
  <c r="J2" i="50" s="1"/>
  <c r="K2" i="50" s="1"/>
  <c r="AG39" i="49"/>
  <c r="AC39" i="49"/>
  <c r="V39" i="49"/>
  <c r="O39" i="49"/>
  <c r="I39" i="49"/>
  <c r="AG39" i="48"/>
  <c r="AC39" i="48"/>
  <c r="O39" i="48"/>
  <c r="I39" i="48"/>
  <c r="K25" i="49"/>
  <c r="P24" i="49"/>
  <c r="S24" i="49" s="1"/>
  <c r="P23" i="49"/>
  <c r="P22" i="49"/>
  <c r="S22" i="49" s="1"/>
  <c r="I13" i="49"/>
  <c r="I12" i="49"/>
  <c r="I11" i="49"/>
  <c r="I10" i="49"/>
  <c r="I9" i="49"/>
  <c r="I8" i="49"/>
  <c r="I7" i="49"/>
  <c r="I6" i="49"/>
  <c r="I5" i="49"/>
  <c r="I4" i="49"/>
  <c r="I3" i="49"/>
  <c r="I2" i="49"/>
  <c r="I2" i="48"/>
  <c r="J2" i="48" s="1"/>
  <c r="K2" i="48" s="1"/>
  <c r="P2" i="48" s="1"/>
  <c r="Q2" i="48" s="1"/>
  <c r="K3" i="48"/>
  <c r="P3" i="48" s="1"/>
  <c r="Q3" i="48" s="1"/>
  <c r="I4" i="48"/>
  <c r="J4" i="48" s="1"/>
  <c r="K4" i="48" s="1"/>
  <c r="P4" i="48" s="1"/>
  <c r="Q4" i="48" s="1"/>
  <c r="I5" i="48"/>
  <c r="J5" i="48" s="1"/>
  <c r="K5" i="48" s="1"/>
  <c r="P5" i="48" s="1"/>
  <c r="Q5" i="48" s="1"/>
  <c r="I6" i="48"/>
  <c r="J6" i="48" s="1"/>
  <c r="K6" i="48" s="1"/>
  <c r="P6" i="48" s="1"/>
  <c r="I7" i="48"/>
  <c r="J7" i="48" s="1"/>
  <c r="K7" i="48" s="1"/>
  <c r="P7" i="48" s="1"/>
  <c r="I8" i="48"/>
  <c r="I9" i="48"/>
  <c r="J9" i="48" s="1"/>
  <c r="K9" i="48" s="1"/>
  <c r="P9" i="48" s="1"/>
  <c r="Q9" i="48" s="1"/>
  <c r="I10" i="48"/>
  <c r="I11" i="48"/>
  <c r="J11" i="48" s="1"/>
  <c r="I12" i="48"/>
  <c r="J12" i="48" s="1"/>
  <c r="K12" i="48" s="1"/>
  <c r="P12" i="48" s="1"/>
  <c r="Q12" i="48" s="1"/>
  <c r="I13" i="48"/>
  <c r="AE9" i="45"/>
  <c r="P24" i="48"/>
  <c r="S24" i="48" s="1"/>
  <c r="AF9" i="45"/>
  <c r="P23" i="48"/>
  <c r="K25" i="48"/>
  <c r="P22" i="48"/>
  <c r="J6" i="51" l="1"/>
  <c r="K6" i="51" s="1"/>
  <c r="Q16" i="48"/>
  <c r="P17" i="48"/>
  <c r="P30" i="48" s="1"/>
  <c r="K17" i="48"/>
  <c r="K30" i="48" s="1"/>
  <c r="N39" i="48" s="1"/>
  <c r="K26" i="52"/>
  <c r="T23" i="52"/>
  <c r="J12" i="52"/>
  <c r="K12" i="52" s="1"/>
  <c r="K7" i="52"/>
  <c r="K3" i="52"/>
  <c r="J2" i="52"/>
  <c r="K2" i="52" s="1"/>
  <c r="Q4" i="52"/>
  <c r="T4" i="52"/>
  <c r="S4" i="52"/>
  <c r="R4" i="52"/>
  <c r="Q6" i="52"/>
  <c r="T6" i="52"/>
  <c r="R6" i="52"/>
  <c r="S6" i="52"/>
  <c r="Q13" i="52"/>
  <c r="T13" i="52"/>
  <c r="S13" i="52"/>
  <c r="R13" i="52"/>
  <c r="Q9" i="52"/>
  <c r="T9" i="52"/>
  <c r="S9" i="52"/>
  <c r="R9" i="52"/>
  <c r="Q10" i="52"/>
  <c r="T10" i="52"/>
  <c r="R10" i="52"/>
  <c r="S10" i="52"/>
  <c r="P5" i="52"/>
  <c r="R8" i="52"/>
  <c r="K18" i="52"/>
  <c r="P24" i="52"/>
  <c r="S25" i="52"/>
  <c r="R25" i="52"/>
  <c r="Q8" i="52"/>
  <c r="P18" i="52"/>
  <c r="T8" i="52"/>
  <c r="P11" i="52"/>
  <c r="S23" i="52"/>
  <c r="R23" i="52"/>
  <c r="Q25" i="52"/>
  <c r="P2" i="51"/>
  <c r="K16" i="51"/>
  <c r="K29" i="51" s="1"/>
  <c r="Q10" i="51"/>
  <c r="S10" i="51"/>
  <c r="P5" i="51"/>
  <c r="Q9" i="51"/>
  <c r="S9" i="51"/>
  <c r="T9" i="51"/>
  <c r="R10" i="51"/>
  <c r="Q13" i="51"/>
  <c r="T13" i="51"/>
  <c r="S13" i="51"/>
  <c r="Q4" i="51"/>
  <c r="S4" i="51"/>
  <c r="T4" i="51"/>
  <c r="P8" i="51"/>
  <c r="K18" i="51"/>
  <c r="K31" i="51" s="1"/>
  <c r="U39" i="51" s="1"/>
  <c r="R9" i="51"/>
  <c r="Q12" i="51"/>
  <c r="T12" i="51"/>
  <c r="S12" i="51"/>
  <c r="R13" i="51"/>
  <c r="S23" i="51"/>
  <c r="R23" i="51"/>
  <c r="Q23" i="51"/>
  <c r="Q3" i="51"/>
  <c r="S3" i="51"/>
  <c r="T3" i="51"/>
  <c r="R4" i="51"/>
  <c r="Q7" i="51"/>
  <c r="T7" i="51"/>
  <c r="S7" i="51"/>
  <c r="K19" i="51"/>
  <c r="K32" i="51" s="1"/>
  <c r="AB39" i="51" s="1"/>
  <c r="P11" i="51"/>
  <c r="R12" i="51"/>
  <c r="T23" i="51"/>
  <c r="S25" i="51"/>
  <c r="Q25" i="51"/>
  <c r="R25" i="51"/>
  <c r="K26" i="51"/>
  <c r="P22" i="51"/>
  <c r="P24" i="51"/>
  <c r="P8" i="50"/>
  <c r="K18" i="50"/>
  <c r="K31" i="50" s="1"/>
  <c r="U39" i="50" s="1"/>
  <c r="S23" i="50"/>
  <c r="Q23" i="50"/>
  <c r="R23" i="50"/>
  <c r="Q7" i="50"/>
  <c r="S7" i="50"/>
  <c r="T7" i="50"/>
  <c r="K14" i="50"/>
  <c r="K16" i="50"/>
  <c r="K29" i="50" s="1"/>
  <c r="P2" i="50"/>
  <c r="Q6" i="50"/>
  <c r="T6" i="50"/>
  <c r="S6" i="50"/>
  <c r="R7" i="50"/>
  <c r="Q10" i="50"/>
  <c r="T10" i="50"/>
  <c r="S10" i="50"/>
  <c r="Q4" i="50"/>
  <c r="S4" i="50"/>
  <c r="T4" i="50"/>
  <c r="Q12" i="50"/>
  <c r="T12" i="50"/>
  <c r="S12" i="50"/>
  <c r="Q3" i="50"/>
  <c r="S3" i="50"/>
  <c r="T3" i="50"/>
  <c r="R4" i="50"/>
  <c r="K19" i="50"/>
  <c r="K32" i="50" s="1"/>
  <c r="AB39" i="50" s="1"/>
  <c r="P11" i="50"/>
  <c r="R12" i="50"/>
  <c r="T23" i="50"/>
  <c r="S25" i="50"/>
  <c r="R25" i="50"/>
  <c r="Q25" i="50"/>
  <c r="K17" i="50"/>
  <c r="K30" i="50" s="1"/>
  <c r="N39" i="50" s="1"/>
  <c r="P5" i="50"/>
  <c r="Q9" i="50"/>
  <c r="T9" i="50"/>
  <c r="S9" i="50"/>
  <c r="Q13" i="50"/>
  <c r="T13" i="50"/>
  <c r="S13" i="50"/>
  <c r="K26" i="50"/>
  <c r="P22" i="50"/>
  <c r="P24" i="50"/>
  <c r="T24" i="49"/>
  <c r="Q22" i="49"/>
  <c r="Q24" i="49"/>
  <c r="J2" i="49"/>
  <c r="K2" i="49" s="1"/>
  <c r="J3" i="49"/>
  <c r="K3" i="49" s="1"/>
  <c r="J4" i="49"/>
  <c r="K4" i="49" s="1"/>
  <c r="J5" i="49"/>
  <c r="K5" i="49" s="1"/>
  <c r="J6" i="49"/>
  <c r="K6" i="49" s="1"/>
  <c r="J7" i="49"/>
  <c r="K7" i="49" s="1"/>
  <c r="J8" i="49"/>
  <c r="K8" i="49" s="1"/>
  <c r="J9" i="49"/>
  <c r="K9" i="49" s="1"/>
  <c r="J10" i="49"/>
  <c r="K10" i="49" s="1"/>
  <c r="J11" i="49"/>
  <c r="K11" i="49" s="1"/>
  <c r="J12" i="49"/>
  <c r="K12" i="49" s="1"/>
  <c r="J13" i="49"/>
  <c r="K13" i="49" s="1"/>
  <c r="R22" i="49"/>
  <c r="R24" i="49"/>
  <c r="P25" i="49"/>
  <c r="T22" i="49"/>
  <c r="K16" i="48"/>
  <c r="K29" i="48" s="1"/>
  <c r="H39" i="48" s="1"/>
  <c r="P16" i="48"/>
  <c r="P29" i="48" s="1"/>
  <c r="R24" i="48"/>
  <c r="T24" i="48"/>
  <c r="T22" i="48"/>
  <c r="R22" i="48"/>
  <c r="S22" i="48"/>
  <c r="T23" i="48"/>
  <c r="R23" i="48"/>
  <c r="S23" i="48"/>
  <c r="Q23" i="48"/>
  <c r="Q24" i="48"/>
  <c r="P25" i="48"/>
  <c r="Q22" i="48"/>
  <c r="Q7" i="48"/>
  <c r="T7" i="48"/>
  <c r="S7" i="48"/>
  <c r="R7" i="48"/>
  <c r="Q6" i="48"/>
  <c r="T6" i="48"/>
  <c r="S6" i="48"/>
  <c r="R6" i="48"/>
  <c r="R3" i="48"/>
  <c r="S3" i="48"/>
  <c r="T3" i="48"/>
  <c r="R2" i="48"/>
  <c r="S2" i="48"/>
  <c r="T2" i="48"/>
  <c r="R9" i="48"/>
  <c r="R5" i="48"/>
  <c r="S9" i="48"/>
  <c r="S5" i="48"/>
  <c r="T9" i="48"/>
  <c r="T5" i="48"/>
  <c r="R12" i="48"/>
  <c r="R4" i="48"/>
  <c r="S12" i="48"/>
  <c r="S4" i="48"/>
  <c r="T12" i="48"/>
  <c r="T4" i="48"/>
  <c r="K11" i="48"/>
  <c r="J13" i="48"/>
  <c r="K13" i="48" s="1"/>
  <c r="J10" i="48"/>
  <c r="K10" i="48" s="1"/>
  <c r="J8" i="48"/>
  <c r="K8" i="48" s="1"/>
  <c r="K31" i="52" l="1"/>
  <c r="U39" i="52" s="1"/>
  <c r="K16" i="52"/>
  <c r="K29" i="52" s="1"/>
  <c r="K14" i="52"/>
  <c r="K35" i="52" s="1"/>
  <c r="P6" i="51"/>
  <c r="P17" i="51" s="1"/>
  <c r="P30" i="51" s="1"/>
  <c r="K14" i="51"/>
  <c r="K35" i="51" s="1"/>
  <c r="K17" i="51"/>
  <c r="K30" i="51" s="1"/>
  <c r="N39" i="51" s="1"/>
  <c r="P3" i="52"/>
  <c r="Q3" i="52" s="1"/>
  <c r="P7" i="52"/>
  <c r="S7" i="52" s="1"/>
  <c r="P9" i="49"/>
  <c r="R9" i="49" s="1"/>
  <c r="P10" i="49"/>
  <c r="Q10" i="49" s="1"/>
  <c r="P7" i="49"/>
  <c r="Q7" i="49" s="1"/>
  <c r="P6" i="49"/>
  <c r="T6" i="49" s="1"/>
  <c r="P13" i="49"/>
  <c r="R13" i="49" s="1"/>
  <c r="P12" i="49"/>
  <c r="Q12" i="49" s="1"/>
  <c r="P4" i="49"/>
  <c r="S4" i="49" s="1"/>
  <c r="P3" i="49"/>
  <c r="R3" i="49" s="1"/>
  <c r="P10" i="48"/>
  <c r="R10" i="48" s="1"/>
  <c r="P13" i="48"/>
  <c r="Q13" i="48" s="1"/>
  <c r="K35" i="50"/>
  <c r="R17" i="48"/>
  <c r="Q17" i="48"/>
  <c r="Q30" i="48" s="1"/>
  <c r="S39" i="48" s="1"/>
  <c r="T17" i="48"/>
  <c r="T30" i="48" s="1"/>
  <c r="R39" i="48" s="1"/>
  <c r="S16" i="48"/>
  <c r="S29" i="48" s="1"/>
  <c r="K39" i="48" s="1"/>
  <c r="S17" i="48"/>
  <c r="S30" i="48" s="1"/>
  <c r="Q39" i="48" s="1"/>
  <c r="P11" i="48"/>
  <c r="K19" i="48"/>
  <c r="K32" i="48" s="1"/>
  <c r="AB39" i="48" s="1"/>
  <c r="R30" i="48"/>
  <c r="P39" i="48" s="1"/>
  <c r="R16" i="48"/>
  <c r="R29" i="48" s="1"/>
  <c r="J39" i="48" s="1"/>
  <c r="P8" i="48"/>
  <c r="K18" i="48"/>
  <c r="K31" i="48" s="1"/>
  <c r="U39" i="48" s="1"/>
  <c r="AI39" i="48" s="1"/>
  <c r="T16" i="48"/>
  <c r="T29" i="48" s="1"/>
  <c r="L39" i="48" s="1"/>
  <c r="P26" i="48"/>
  <c r="K17" i="52"/>
  <c r="R18" i="52"/>
  <c r="P12" i="52"/>
  <c r="P19" i="52" s="1"/>
  <c r="P32" i="52" s="1"/>
  <c r="K19" i="52"/>
  <c r="K32" i="52" s="1"/>
  <c r="AB39" i="52" s="1"/>
  <c r="S18" i="52"/>
  <c r="R7" i="52"/>
  <c r="T7" i="52"/>
  <c r="Q7" i="52"/>
  <c r="P2" i="52"/>
  <c r="S2" i="52" s="1"/>
  <c r="T18" i="52"/>
  <c r="P26" i="52"/>
  <c r="T22" i="52"/>
  <c r="R22" i="52"/>
  <c r="S22" i="52"/>
  <c r="Q5" i="52"/>
  <c r="T5" i="52"/>
  <c r="S5" i="52"/>
  <c r="S17" i="52" s="1"/>
  <c r="S30" i="52" s="1"/>
  <c r="Q39" i="52" s="1"/>
  <c r="R5" i="52"/>
  <c r="Q11" i="52"/>
  <c r="T11" i="52"/>
  <c r="S11" i="52"/>
  <c r="R11" i="52"/>
  <c r="Q18" i="52"/>
  <c r="Q24" i="52"/>
  <c r="T24" i="52"/>
  <c r="R24" i="52"/>
  <c r="P31" i="52"/>
  <c r="S24" i="52"/>
  <c r="H39" i="51"/>
  <c r="Q11" i="51"/>
  <c r="Q19" i="51" s="1"/>
  <c r="Q32" i="51" s="1"/>
  <c r="S11" i="51"/>
  <c r="S19" i="51" s="1"/>
  <c r="S32" i="51" s="1"/>
  <c r="AE39" i="51" s="1"/>
  <c r="T11" i="51"/>
  <c r="T19" i="51" s="1"/>
  <c r="T32" i="51" s="1"/>
  <c r="AF39" i="51" s="1"/>
  <c r="P19" i="51"/>
  <c r="P32" i="51" s="1"/>
  <c r="R11" i="51"/>
  <c r="R19" i="51" s="1"/>
  <c r="R32" i="51" s="1"/>
  <c r="AD39" i="51" s="1"/>
  <c r="Q24" i="51"/>
  <c r="T24" i="51"/>
  <c r="S24" i="51"/>
  <c r="R24" i="51"/>
  <c r="Q2" i="51"/>
  <c r="S2" i="51"/>
  <c r="P16" i="51"/>
  <c r="P29" i="51" s="1"/>
  <c r="T2" i="51"/>
  <c r="P14" i="51"/>
  <c r="R2" i="51"/>
  <c r="Q22" i="51"/>
  <c r="P26" i="51"/>
  <c r="T22" i="51"/>
  <c r="S22" i="51"/>
  <c r="R22" i="51"/>
  <c r="Q8" i="51"/>
  <c r="Q18" i="51" s="1"/>
  <c r="S8" i="51"/>
  <c r="S18" i="51" s="1"/>
  <c r="P18" i="51"/>
  <c r="P31" i="51" s="1"/>
  <c r="T8" i="51"/>
  <c r="T18" i="51" s="1"/>
  <c r="R8" i="51"/>
  <c r="R18" i="51" s="1"/>
  <c r="Q5" i="51"/>
  <c r="T5" i="51"/>
  <c r="S5" i="51"/>
  <c r="R5" i="51"/>
  <c r="K34" i="50"/>
  <c r="H39" i="50"/>
  <c r="Q24" i="50"/>
  <c r="S24" i="50"/>
  <c r="T24" i="50"/>
  <c r="R24" i="50"/>
  <c r="Q22" i="50"/>
  <c r="S22" i="50"/>
  <c r="P26" i="50"/>
  <c r="T22" i="50"/>
  <c r="R22" i="50"/>
  <c r="Q5" i="50"/>
  <c r="Q17" i="50" s="1"/>
  <c r="Q30" i="50" s="1"/>
  <c r="S39" i="50" s="1"/>
  <c r="T5" i="50"/>
  <c r="T17" i="50" s="1"/>
  <c r="T30" i="50" s="1"/>
  <c r="R39" i="50" s="1"/>
  <c r="S5" i="50"/>
  <c r="S17" i="50" s="1"/>
  <c r="S30" i="50" s="1"/>
  <c r="Q39" i="50" s="1"/>
  <c r="P17" i="50"/>
  <c r="P30" i="50" s="1"/>
  <c r="R5" i="50"/>
  <c r="R17" i="50" s="1"/>
  <c r="R30" i="50" s="1"/>
  <c r="P39" i="50" s="1"/>
  <c r="Q8" i="50"/>
  <c r="Q18" i="50" s="1"/>
  <c r="P18" i="50"/>
  <c r="P31" i="50" s="1"/>
  <c r="T8" i="50"/>
  <c r="T18" i="50" s="1"/>
  <c r="S8" i="50"/>
  <c r="S18" i="50" s="1"/>
  <c r="R8" i="50"/>
  <c r="R18" i="50" s="1"/>
  <c r="Q11" i="50"/>
  <c r="Q19" i="50" s="1"/>
  <c r="Q32" i="50" s="1"/>
  <c r="T11" i="50"/>
  <c r="T19" i="50" s="1"/>
  <c r="T32" i="50" s="1"/>
  <c r="AF39" i="50" s="1"/>
  <c r="S11" i="50"/>
  <c r="S19" i="50" s="1"/>
  <c r="S32" i="50" s="1"/>
  <c r="AE39" i="50" s="1"/>
  <c r="P19" i="50"/>
  <c r="P32" i="50" s="1"/>
  <c r="R11" i="50"/>
  <c r="R19" i="50" s="1"/>
  <c r="R32" i="50" s="1"/>
  <c r="AD39" i="50" s="1"/>
  <c r="Q2" i="50"/>
  <c r="S2" i="50"/>
  <c r="P16" i="50"/>
  <c r="P29" i="50" s="1"/>
  <c r="T2" i="50"/>
  <c r="R2" i="50"/>
  <c r="P14" i="50"/>
  <c r="K19" i="49"/>
  <c r="K32" i="49" s="1"/>
  <c r="AB39" i="49" s="1"/>
  <c r="P11" i="49"/>
  <c r="K16" i="49"/>
  <c r="K29" i="49" s="1"/>
  <c r="H39" i="49" s="1"/>
  <c r="K14" i="49"/>
  <c r="K35" i="49" s="1"/>
  <c r="P2" i="49"/>
  <c r="K18" i="49"/>
  <c r="K31" i="49" s="1"/>
  <c r="U39" i="49" s="1"/>
  <c r="P8" i="49"/>
  <c r="Q23" i="49"/>
  <c r="R23" i="49"/>
  <c r="T23" i="49"/>
  <c r="S23" i="49"/>
  <c r="Q25" i="49"/>
  <c r="T25" i="49"/>
  <c r="S25" i="49"/>
  <c r="P26" i="49"/>
  <c r="T12" i="49"/>
  <c r="P5" i="49"/>
  <c r="K17" i="49"/>
  <c r="K30" i="49" s="1"/>
  <c r="N39" i="49" s="1"/>
  <c r="Q29" i="48"/>
  <c r="M39" i="48" s="1"/>
  <c r="Q25" i="48"/>
  <c r="S25" i="48"/>
  <c r="T25" i="48"/>
  <c r="R25" i="48"/>
  <c r="R26" i="48" s="1"/>
  <c r="K14" i="48"/>
  <c r="K35" i="48" s="1"/>
  <c r="AI10" i="45"/>
  <c r="AI11" i="45"/>
  <c r="AH10" i="45"/>
  <c r="AH11" i="45"/>
  <c r="AI9" i="45"/>
  <c r="AI12" i="45" s="1"/>
  <c r="AH9" i="45"/>
  <c r="AG10" i="45"/>
  <c r="AG11" i="45"/>
  <c r="AG9" i="45"/>
  <c r="AF10" i="45"/>
  <c r="AF11" i="45"/>
  <c r="AE10" i="45"/>
  <c r="AE11" i="45"/>
  <c r="AD10" i="45"/>
  <c r="AD11" i="45"/>
  <c r="AD9" i="45"/>
  <c r="K30" i="52" l="1"/>
  <c r="N39" i="52" s="1"/>
  <c r="AI39" i="49"/>
  <c r="AH39" i="48"/>
  <c r="P17" i="52"/>
  <c r="P30" i="52" s="1"/>
  <c r="T9" i="49"/>
  <c r="R7" i="49"/>
  <c r="S7" i="49"/>
  <c r="T7" i="49"/>
  <c r="S6" i="49"/>
  <c r="R4" i="49"/>
  <c r="K34" i="51"/>
  <c r="Q6" i="51"/>
  <c r="Q17" i="51" s="1"/>
  <c r="Q30" i="51" s="1"/>
  <c r="S39" i="51" s="1"/>
  <c r="T6" i="51"/>
  <c r="T17" i="51" s="1"/>
  <c r="T30" i="51" s="1"/>
  <c r="R39" i="51" s="1"/>
  <c r="S6" i="51"/>
  <c r="S17" i="51" s="1"/>
  <c r="S30" i="51" s="1"/>
  <c r="Q39" i="51" s="1"/>
  <c r="R6" i="51"/>
  <c r="R17" i="51" s="1"/>
  <c r="R30" i="51" s="1"/>
  <c r="P39" i="51" s="1"/>
  <c r="Q9" i="49"/>
  <c r="S13" i="49"/>
  <c r="T4" i="49"/>
  <c r="Q4" i="49"/>
  <c r="T13" i="49"/>
  <c r="T3" i="52"/>
  <c r="R3" i="52"/>
  <c r="S3" i="52"/>
  <c r="S16" i="52" s="1"/>
  <c r="S29" i="52" s="1"/>
  <c r="S9" i="49"/>
  <c r="S3" i="49"/>
  <c r="Q13" i="49"/>
  <c r="S10" i="49"/>
  <c r="R12" i="49"/>
  <c r="R10" i="49"/>
  <c r="T10" i="49"/>
  <c r="Q6" i="49"/>
  <c r="T3" i="49"/>
  <c r="S12" i="49"/>
  <c r="R6" i="49"/>
  <c r="Q3" i="49"/>
  <c r="R13" i="48"/>
  <c r="S13" i="48"/>
  <c r="T13" i="48"/>
  <c r="P19" i="48"/>
  <c r="P32" i="48" s="1"/>
  <c r="S10" i="48"/>
  <c r="T10" i="48"/>
  <c r="Q10" i="48"/>
  <c r="P18" i="48"/>
  <c r="P31" i="48" s="1"/>
  <c r="Q17" i="52"/>
  <c r="Q30" i="52" s="1"/>
  <c r="S39" i="52" s="1"/>
  <c r="K34" i="52"/>
  <c r="T17" i="52"/>
  <c r="T30" i="52" s="1"/>
  <c r="R39" i="52" s="1"/>
  <c r="P14" i="48"/>
  <c r="S31" i="52"/>
  <c r="X39" i="52" s="1"/>
  <c r="S8" i="48"/>
  <c r="R11" i="48"/>
  <c r="R8" i="48"/>
  <c r="R18" i="48" s="1"/>
  <c r="R31" i="48" s="1"/>
  <c r="W39" i="48" s="1"/>
  <c r="Q11" i="48"/>
  <c r="Q19" i="48" s="1"/>
  <c r="Q32" i="48" s="1"/>
  <c r="T8" i="48"/>
  <c r="S11" i="48"/>
  <c r="K34" i="48"/>
  <c r="Q8" i="48"/>
  <c r="T11" i="48"/>
  <c r="T26" i="48"/>
  <c r="Q26" i="48"/>
  <c r="S26" i="48"/>
  <c r="H39" i="52"/>
  <c r="P14" i="52"/>
  <c r="R2" i="52"/>
  <c r="P16" i="52"/>
  <c r="P29" i="52" s="1"/>
  <c r="R31" i="52"/>
  <c r="W39" i="52" s="1"/>
  <c r="T2" i="52"/>
  <c r="Q2" i="52"/>
  <c r="Q16" i="52" s="1"/>
  <c r="Q29" i="52" s="1"/>
  <c r="R12" i="52"/>
  <c r="R19" i="52" s="1"/>
  <c r="R32" i="52" s="1"/>
  <c r="AD39" i="52" s="1"/>
  <c r="S12" i="52"/>
  <c r="S19" i="52" s="1"/>
  <c r="S32" i="52" s="1"/>
  <c r="AE39" i="52" s="1"/>
  <c r="Q12" i="52"/>
  <c r="T12" i="52"/>
  <c r="R17" i="52"/>
  <c r="R30" i="52" s="1"/>
  <c r="P39" i="52" s="1"/>
  <c r="T31" i="52"/>
  <c r="Y39" i="52" s="1"/>
  <c r="Q31" i="52"/>
  <c r="Z39" i="52" s="1"/>
  <c r="T26" i="52"/>
  <c r="S26" i="52"/>
  <c r="R26" i="52"/>
  <c r="Q26" i="52"/>
  <c r="S31" i="51"/>
  <c r="X39" i="51" s="1"/>
  <c r="T26" i="51"/>
  <c r="Q16" i="51"/>
  <c r="Q29" i="51" s="1"/>
  <c r="T16" i="51"/>
  <c r="T29" i="51" s="1"/>
  <c r="R26" i="51"/>
  <c r="P34" i="51"/>
  <c r="R31" i="51"/>
  <c r="W39" i="51" s="1"/>
  <c r="Q31" i="51"/>
  <c r="Z39" i="51" s="1"/>
  <c r="AI39" i="51"/>
  <c r="AH39" i="51"/>
  <c r="T31" i="51"/>
  <c r="Y39" i="51" s="1"/>
  <c r="S26" i="51"/>
  <c r="Q26" i="51"/>
  <c r="R16" i="51"/>
  <c r="R29" i="51" s="1"/>
  <c r="S16" i="51"/>
  <c r="S29" i="51" s="1"/>
  <c r="P34" i="50"/>
  <c r="S14" i="50"/>
  <c r="S16" i="50"/>
  <c r="S29" i="50" s="1"/>
  <c r="R31" i="50"/>
  <c r="W39" i="50" s="1"/>
  <c r="Q16" i="50"/>
  <c r="Q29" i="50" s="1"/>
  <c r="Q14" i="50"/>
  <c r="T16" i="50"/>
  <c r="T29" i="50" s="1"/>
  <c r="T14" i="50"/>
  <c r="R26" i="50"/>
  <c r="S26" i="50"/>
  <c r="T31" i="50"/>
  <c r="Y39" i="50" s="1"/>
  <c r="AI39" i="50"/>
  <c r="AH39" i="50"/>
  <c r="T26" i="50"/>
  <c r="Q31" i="50"/>
  <c r="Z39" i="50" s="1"/>
  <c r="R14" i="50"/>
  <c r="R16" i="50"/>
  <c r="R29" i="50" s="1"/>
  <c r="Q26" i="50"/>
  <c r="S31" i="50"/>
  <c r="X39" i="50" s="1"/>
  <c r="AH39" i="49"/>
  <c r="S5" i="49"/>
  <c r="Q5" i="49"/>
  <c r="P17" i="49"/>
  <c r="P30" i="49" s="1"/>
  <c r="R5" i="49"/>
  <c r="T5" i="49"/>
  <c r="T17" i="49" s="1"/>
  <c r="T30" i="49" s="1"/>
  <c r="R39" i="49" s="1"/>
  <c r="S8" i="49"/>
  <c r="Q8" i="49"/>
  <c r="T8" i="49"/>
  <c r="R8" i="49"/>
  <c r="P18" i="49"/>
  <c r="P31" i="49" s="1"/>
  <c r="S11" i="49"/>
  <c r="Q11" i="49"/>
  <c r="P19" i="49"/>
  <c r="P32" i="49" s="1"/>
  <c r="R11" i="49"/>
  <c r="T11" i="49"/>
  <c r="T19" i="49" s="1"/>
  <c r="T32" i="49" s="1"/>
  <c r="AF39" i="49" s="1"/>
  <c r="S26" i="49"/>
  <c r="K34" i="49"/>
  <c r="Q26" i="49"/>
  <c r="T26" i="49"/>
  <c r="R26" i="49"/>
  <c r="S2" i="49"/>
  <c r="Q2" i="49"/>
  <c r="P14" i="49"/>
  <c r="R2" i="49"/>
  <c r="P16" i="49"/>
  <c r="P29" i="49" s="1"/>
  <c r="T2" i="49"/>
  <c r="X12" i="45"/>
  <c r="J12" i="45"/>
  <c r="AI39" i="52" l="1"/>
  <c r="T14" i="51"/>
  <c r="T18" i="49"/>
  <c r="T31" i="49" s="1"/>
  <c r="Y39" i="49" s="1"/>
  <c r="S17" i="49"/>
  <c r="S30" i="49" s="1"/>
  <c r="Q39" i="49" s="1"/>
  <c r="P34" i="52"/>
  <c r="P34" i="48"/>
  <c r="Q18" i="49"/>
  <c r="Q31" i="49" s="1"/>
  <c r="Z39" i="49" s="1"/>
  <c r="Q14" i="51"/>
  <c r="R14" i="51"/>
  <c r="S14" i="51"/>
  <c r="Q19" i="49"/>
  <c r="Q32" i="49" s="1"/>
  <c r="R17" i="49"/>
  <c r="R30" i="49" s="1"/>
  <c r="P39" i="49" s="1"/>
  <c r="T16" i="52"/>
  <c r="T29" i="52" s="1"/>
  <c r="L39" i="52" s="1"/>
  <c r="R16" i="52"/>
  <c r="R29" i="52" s="1"/>
  <c r="R34" i="52" s="1"/>
  <c r="S18" i="49"/>
  <c r="S31" i="49" s="1"/>
  <c r="X39" i="49" s="1"/>
  <c r="Q17" i="49"/>
  <c r="Q30" i="49" s="1"/>
  <c r="S39" i="49" s="1"/>
  <c r="S19" i="49"/>
  <c r="S32" i="49" s="1"/>
  <c r="AE39" i="49" s="1"/>
  <c r="R19" i="49"/>
  <c r="R32" i="49" s="1"/>
  <c r="AD39" i="49" s="1"/>
  <c r="R18" i="49"/>
  <c r="R31" i="49" s="1"/>
  <c r="W39" i="49" s="1"/>
  <c r="R19" i="48"/>
  <c r="R32" i="48" s="1"/>
  <c r="AD39" i="48" s="1"/>
  <c r="AJ39" i="48" s="1"/>
  <c r="T19" i="48"/>
  <c r="T32" i="48" s="1"/>
  <c r="AF39" i="48" s="1"/>
  <c r="S19" i="48"/>
  <c r="S32" i="48" s="1"/>
  <c r="AE39" i="48" s="1"/>
  <c r="Q18" i="48"/>
  <c r="Q31" i="48" s="1"/>
  <c r="S18" i="48"/>
  <c r="S31" i="48" s="1"/>
  <c r="X39" i="48" s="1"/>
  <c r="T18" i="48"/>
  <c r="T31" i="48" s="1"/>
  <c r="Y39" i="48" s="1"/>
  <c r="Q14" i="48"/>
  <c r="Q14" i="52"/>
  <c r="AH39" i="52"/>
  <c r="R14" i="48"/>
  <c r="R14" i="52"/>
  <c r="S14" i="48"/>
  <c r="T14" i="48"/>
  <c r="T14" i="52"/>
  <c r="Q19" i="52"/>
  <c r="Q32" i="52" s="1"/>
  <c r="Q34" i="52" s="1"/>
  <c r="T19" i="52"/>
  <c r="T32" i="52" s="1"/>
  <c r="AF39" i="52" s="1"/>
  <c r="S14" i="52"/>
  <c r="S34" i="52"/>
  <c r="K39" i="52"/>
  <c r="AK39" i="52" s="1"/>
  <c r="M39" i="52"/>
  <c r="AM39" i="52" s="1"/>
  <c r="M39" i="51"/>
  <c r="AM39" i="51" s="1"/>
  <c r="Q34" i="51"/>
  <c r="J39" i="51"/>
  <c r="AJ39" i="51" s="1"/>
  <c r="R34" i="51"/>
  <c r="S34" i="51"/>
  <c r="K39" i="51"/>
  <c r="AK39" i="51" s="1"/>
  <c r="L39" i="51"/>
  <c r="AL39" i="51" s="1"/>
  <c r="T34" i="51"/>
  <c r="R34" i="50"/>
  <c r="J39" i="50"/>
  <c r="AJ39" i="50" s="1"/>
  <c r="S34" i="50"/>
  <c r="K39" i="50"/>
  <c r="AK39" i="50" s="1"/>
  <c r="M39" i="50"/>
  <c r="AM39" i="50" s="1"/>
  <c r="Q34" i="50"/>
  <c r="L39" i="50"/>
  <c r="AL39" i="50" s="1"/>
  <c r="T34" i="50"/>
  <c r="R14" i="49"/>
  <c r="R16" i="49"/>
  <c r="R29" i="49" s="1"/>
  <c r="T16" i="49"/>
  <c r="T29" i="49" s="1"/>
  <c r="T14" i="49"/>
  <c r="Q14" i="49"/>
  <c r="Q16" i="49"/>
  <c r="Q29" i="49" s="1"/>
  <c r="P34" i="49"/>
  <c r="S16" i="49"/>
  <c r="S29" i="49" s="1"/>
  <c r="S14" i="49"/>
  <c r="C15" i="45"/>
  <c r="Z39" i="48" l="1"/>
  <c r="AM39" i="48" s="1"/>
  <c r="J39" i="52"/>
  <c r="AJ39" i="52" s="1"/>
  <c r="AL39" i="48"/>
  <c r="R34" i="48"/>
  <c r="AK39" i="48"/>
  <c r="T34" i="48"/>
  <c r="S34" i="48"/>
  <c r="Q34" i="48"/>
  <c r="T34" i="52"/>
  <c r="AL39" i="52"/>
  <c r="Q34" i="49"/>
  <c r="M39" i="49"/>
  <c r="AM39" i="49" s="1"/>
  <c r="R34" i="49"/>
  <c r="J39" i="49"/>
  <c r="AJ39" i="49" s="1"/>
  <c r="S34" i="49"/>
  <c r="K39" i="49"/>
  <c r="AK39" i="49" s="1"/>
  <c r="T34" i="49"/>
  <c r="L39" i="49"/>
  <c r="AL39" i="49" s="1"/>
</calcChain>
</file>

<file path=xl/sharedStrings.xml><?xml version="1.0" encoding="utf-8"?>
<sst xmlns="http://schemas.openxmlformats.org/spreadsheetml/2006/main" count="742" uniqueCount="116">
  <si>
    <t xml:space="preserve">Guida alla compilazione: </t>
  </si>
  <si>
    <t>Foglio Partner:</t>
  </si>
  <si>
    <t>5) Compilare la tabella delle righe 42-43 con il dettaglio sui nuovi reclutamenti; solo per le Università sarà disponibile la voce RTDa legge 240/2010</t>
  </si>
  <si>
    <t xml:space="preserve">6) Controllare che il riepilogo della tabella automatica sia corretto. </t>
  </si>
  <si>
    <t>Foglio Proponente Riepilogo:</t>
  </si>
  <si>
    <t>Documenti utili alla compilazione:</t>
  </si>
  <si>
    <t>Bando a cascata Spoke 3 Changes</t>
  </si>
  <si>
    <t>Bando Avviso MUR n.341 del 15 marzo 2022</t>
  </si>
  <si>
    <t>Linee guida per la Rendicontazione</t>
  </si>
  <si>
    <t>Definizioni:</t>
  </si>
  <si>
    <t>ALLEGATO B - PIANO ECONOMICO-FINANZIARIO DELLA PROPOSTA PROGETTUALE</t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</si>
  <si>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</si>
  <si>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</si>
  <si>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</si>
  <si>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</si>
  <si>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Denominazione sociale</t>
  </si>
  <si>
    <t>CF</t>
  </si>
  <si>
    <t>Tipologia di soggetto (selezionare dal menu a tendina)</t>
  </si>
  <si>
    <t>Ricerca Fondamentale</t>
  </si>
  <si>
    <t>Ricerca Industriale</t>
  </si>
  <si>
    <t>Sviluppo Sperimentale</t>
  </si>
  <si>
    <t>Studi di Fattibilità</t>
  </si>
  <si>
    <t>Totali</t>
  </si>
  <si>
    <t>Costo</t>
  </si>
  <si>
    <t>% Agevolazione</t>
  </si>
  <si>
    <t>Di cui Campo di intervento 022</t>
  </si>
  <si>
    <t>Di cui Campo di intervento 023</t>
  </si>
  <si>
    <t>Di cui Campo di intervento 006</t>
  </si>
  <si>
    <t>Di cui Mezzogiorno</t>
  </si>
  <si>
    <t>% Agevolazione inclusa eventuale maggiorazione</t>
  </si>
  <si>
    <t>Maggiorazione per collaborazione e/o diffusione 
(sì/no)</t>
  </si>
  <si>
    <t>Maggiorazione per collaborazione e/o diffusione 
(si/no)</t>
  </si>
  <si>
    <t>Costo Totale</t>
  </si>
  <si>
    <t>Agevolazione Totale</t>
  </si>
  <si>
    <t>Totale dei Nuovi reclutanmenti (unità)</t>
  </si>
  <si>
    <t>Nuove assunzioni RTDa  240/2010 
(unità)</t>
  </si>
  <si>
    <t>Nuove assunzioni altro (unità)</t>
  </si>
  <si>
    <t>Nuove assunzioni di genere femminile (unità)</t>
  </si>
  <si>
    <t>% genere femminile sui nuovi reclutamenti (=AM/Somma AK+AL)</t>
  </si>
  <si>
    <t>Inserire qui Partner 1</t>
  </si>
  <si>
    <t>Soggetti NON destinatari di aiuti di stato</t>
  </si>
  <si>
    <t>Inserire qui Partner 2</t>
  </si>
  <si>
    <t>…</t>
  </si>
  <si>
    <t>Costi</t>
  </si>
  <si>
    <t>Importo tot.</t>
  </si>
  <si>
    <t>Agevolazione tot.</t>
  </si>
  <si>
    <t>Costo del Progetto</t>
  </si>
  <si>
    <t>% costi localizzati nelle Regioni del Mezzogiorno (Abruzzo, Basilicata, Calabria, Campania, Molise, Puglia, Sardegna e Sicilia)</t>
  </si>
  <si>
    <t>% costi in investimenti di cui linea di intervento 022</t>
  </si>
  <si>
    <t>% costi in investimenti di cui linea di intervento 023</t>
  </si>
  <si>
    <t>% costi in investimenti di cui linea di intervento 006</t>
  </si>
  <si>
    <t>% personale da assumere di genere femminile</t>
  </si>
  <si>
    <t>Categoria</t>
  </si>
  <si>
    <t>% intensità agevolazione</t>
  </si>
  <si>
    <t>eventuale maggiorazione % intensità agevolazione</t>
  </si>
  <si>
    <t>Tipologia di reclutamento (scegliere da menù a tendina)</t>
  </si>
  <si>
    <t>Fascia di costo (Alta/Media/Bassa)</t>
  </si>
  <si>
    <t># Mesi persona</t>
  </si>
  <si>
    <t>Ore/anno</t>
  </si>
  <si>
    <t>Costo standard (€/ora)</t>
  </si>
  <si>
    <r>
      <t>Costo Personale (</t>
    </r>
    <r>
      <rPr>
        <b/>
        <sz val="11"/>
        <color theme="0"/>
        <rFont val="Calibri"/>
        <family val="2"/>
      </rPr>
      <t>€)</t>
    </r>
  </si>
  <si>
    <t>Costi indiretti (15%)</t>
  </si>
  <si>
    <t>Costo Totale del Personale (€)</t>
  </si>
  <si>
    <t>% agovolazioni localizzate nelle Regioni del Mezzogiorno</t>
  </si>
  <si>
    <t>% agevolazioni in investimenti di cui linea di intervento 022
(minimo 17%)</t>
  </si>
  <si>
    <t>% agevolazioni in investimenti di cui linea di intervento 023
(minimo 26%)</t>
  </si>
  <si>
    <t>% agevolazioni in investimenti di cui linea di intervento 006
(57%)</t>
  </si>
  <si>
    <t>Agevolazione</t>
  </si>
  <si>
    <t>Agevolazione nelle Regioni del Mezzogiorno</t>
  </si>
  <si>
    <t>Agevolazioni linea 022</t>
  </si>
  <si>
    <t>Agevolazioni linea 023</t>
  </si>
  <si>
    <t>Agevolazioni linea 006</t>
  </si>
  <si>
    <t>Alta</t>
  </si>
  <si>
    <t>Media</t>
  </si>
  <si>
    <t>Bassa</t>
  </si>
  <si>
    <t>Totale</t>
  </si>
  <si>
    <t>Tot.</t>
  </si>
  <si>
    <t xml:space="preserve">% agevolazioni localizzate nelle Regioni del Mezzogiorno </t>
  </si>
  <si>
    <t>% agevolazioni in investimenti di cui linea di intervento 022
(minimo 17%).</t>
  </si>
  <si>
    <t>% agevolazioni in investimenti di cui linea di intervento 023
(minimo 26%).</t>
  </si>
  <si>
    <t>% agevolazioni in investimenti di cui linea di intervento 006
(57%).</t>
  </si>
  <si>
    <t>agevolazioni linea 022</t>
  </si>
  <si>
    <t>agevolazioni linea 023</t>
  </si>
  <si>
    <t>agevolazioni linea 006</t>
  </si>
  <si>
    <t>TOTALE COMPLESSIVO (PERSONALE E ALTRI COSTI)</t>
  </si>
  <si>
    <t>TOTALE COMPLESSIVO AGEVOLAZIONE (PERSONALE E ALTRI COSTI)</t>
  </si>
  <si>
    <t>Check totale</t>
  </si>
  <si>
    <t>Maggiorazione per collaborazione e/o diffusione</t>
  </si>
  <si>
    <t>% genere femminile sui nuovi reclutamenti</t>
  </si>
  <si>
    <t>eventuale maggiorazione % intensità massima di agevolazione *</t>
  </si>
  <si>
    <t>*condizioni GBER Art. 25, c 6 lett.b) o lett c) non cumulative</t>
  </si>
  <si>
    <t>% agevolazioni in investimenti di cui linea di intervento 006
(50%).</t>
  </si>
  <si>
    <t>% agevolazioni in investimenti di cui linea di intervento 006
(minimo 57%)</t>
  </si>
  <si>
    <r>
      <rPr>
        <sz val="11"/>
        <rFont val="Calibri"/>
        <family val="2"/>
        <scheme val="minor"/>
      </rPr>
      <t>Ogni Partner sarà chiamato alla compilazione di un</t>
    </r>
    <r>
      <rPr>
        <b/>
        <sz val="11"/>
        <rFont val="Calibri"/>
        <family val="2"/>
        <scheme val="minor"/>
      </rPr>
      <t xml:space="preserve"> foglio </t>
    </r>
    <r>
      <rPr>
        <b/>
        <i/>
        <sz val="11"/>
        <rFont val="Calibri"/>
        <family val="2"/>
        <scheme val="minor"/>
      </rPr>
      <t>"Partner"</t>
    </r>
    <r>
      <rPr>
        <sz val="11"/>
        <rFont val="Calibri"/>
        <family val="2"/>
        <scheme val="minor"/>
      </rPr>
      <t xml:space="preserve"> dove saranno raccolti i dati economici del Progetto per ogni Ente.</t>
    </r>
  </si>
  <si>
    <r>
      <t xml:space="preserve">1) Inserire </t>
    </r>
    <r>
      <rPr>
        <i/>
        <sz val="11"/>
        <color theme="1"/>
        <rFont val="Calibri"/>
        <family val="2"/>
        <scheme val="minor"/>
      </rPr>
      <t>Tipologia del Ricercatore</t>
    </r>
    <r>
      <rPr>
        <sz val="11"/>
        <color theme="1"/>
        <rFont val="Calibri"/>
        <family val="2"/>
        <scheme val="minor"/>
      </rPr>
      <t xml:space="preserve"> (colonna D); solo per le Università sarà disponibile la voce RTDa legge 240/2010 </t>
    </r>
  </si>
  <si>
    <r>
      <t xml:space="preserve">2) Inserire il numero di </t>
    </r>
    <r>
      <rPr>
        <i/>
        <sz val="11"/>
        <color theme="1"/>
        <rFont val="Calibri"/>
        <family val="2"/>
        <scheme val="minor"/>
      </rPr>
      <t>mesi/persona</t>
    </r>
    <r>
      <rPr>
        <sz val="11"/>
        <color theme="1"/>
        <rFont val="Calibri"/>
        <family val="2"/>
        <scheme val="minor"/>
      </rPr>
      <t xml:space="preserve"> della risorsa (colonna G);</t>
    </r>
  </si>
  <si>
    <r>
      <t xml:space="preserve">3) Inserire </t>
    </r>
    <r>
      <rPr>
        <i/>
        <sz val="11"/>
        <color theme="1"/>
        <rFont val="Calibri"/>
        <family val="2"/>
        <scheme val="minor"/>
      </rPr>
      <t>% agovolazioni localizzate nelle Regioni del Mezzogiorno</t>
    </r>
    <r>
      <rPr>
        <sz val="11"/>
        <color theme="1"/>
        <rFont val="Calibri"/>
        <family val="2"/>
        <scheme val="minor"/>
      </rPr>
      <t xml:space="preserve"> (colonna M);</t>
    </r>
  </si>
  <si>
    <r>
      <t>1) Compilare le righe</t>
    </r>
    <r>
      <rPr>
        <i/>
        <sz val="11"/>
        <color theme="1"/>
        <rFont val="Calibri"/>
        <family val="2"/>
        <scheme val="minor"/>
      </rPr>
      <t xml:space="preserve"> dalla 2 alla 4</t>
    </r>
    <r>
      <rPr>
        <sz val="11"/>
        <color theme="1"/>
        <rFont val="Calibri"/>
        <family val="2"/>
        <scheme val="minor"/>
      </rPr>
      <t xml:space="preserve"> con le informazioni richieste;</t>
    </r>
  </si>
  <si>
    <r>
      <t xml:space="preserve">2) Compilare le righe </t>
    </r>
    <r>
      <rPr>
        <i/>
        <sz val="11"/>
        <color theme="1"/>
        <rFont val="Calibri"/>
        <family val="2"/>
        <scheme val="minor"/>
      </rPr>
      <t>dalla 9 in giù</t>
    </r>
    <r>
      <rPr>
        <sz val="11"/>
        <color theme="1"/>
        <rFont val="Calibri"/>
        <family val="2"/>
        <scheme val="minor"/>
      </rPr>
      <t xml:space="preserve"> e fino alla </t>
    </r>
    <r>
      <rPr>
        <i/>
        <sz val="11"/>
        <color theme="1"/>
        <rFont val="Calibri"/>
        <family val="2"/>
        <scheme val="minor"/>
      </rPr>
      <t>colonna AL</t>
    </r>
    <r>
      <rPr>
        <sz val="11"/>
        <color theme="1"/>
        <rFont val="Calibri"/>
        <family val="2"/>
        <scheme val="minor"/>
      </rPr>
      <t xml:space="preserve"> in base al numero dei Partner;</t>
    </r>
  </si>
  <si>
    <r>
      <t xml:space="preserve">3) Controllare che le informazioni della tabella </t>
    </r>
    <r>
      <rPr>
        <i/>
        <sz val="11"/>
        <color theme="1"/>
        <rFont val="Calibri"/>
        <family val="2"/>
        <scheme val="minor"/>
      </rPr>
      <t>Costi di A14</t>
    </r>
    <r>
      <rPr>
        <sz val="11"/>
        <color theme="1"/>
        <rFont val="Calibri"/>
        <family val="2"/>
        <scheme val="minor"/>
      </rPr>
      <t xml:space="preserve"> siano complete. </t>
    </r>
  </si>
  <si>
    <r>
      <t xml:space="preserve">Personale strutturato: </t>
    </r>
    <r>
      <rPr>
        <sz val="11"/>
        <color theme="1"/>
        <rFont val="Calibri"/>
        <family val="2"/>
        <scheme val="minor"/>
      </rPr>
      <t>Ricercatori dipendenti, già assunti dal Partner di progetto.</t>
    </r>
  </si>
  <si>
    <r>
      <t xml:space="preserve">Nuove assunzioni: </t>
    </r>
    <r>
      <rPr>
        <sz val="11"/>
        <color theme="1"/>
        <rFont val="Calibri"/>
        <family val="2"/>
        <scheme val="minor"/>
      </rPr>
      <t>Ricercatori assunti specificatamente per il Progetto.</t>
    </r>
    <r>
      <rPr>
        <b/>
        <sz val="11"/>
        <color theme="1"/>
        <rFont val="Calibri"/>
        <family val="2"/>
        <scheme val="minor"/>
      </rPr>
      <t xml:space="preserve"> </t>
    </r>
  </si>
  <si>
    <r>
      <t xml:space="preserve">RTDa legge 240/2010: </t>
    </r>
    <r>
      <rPr>
        <sz val="11"/>
        <color theme="1"/>
        <rFont val="Calibri"/>
        <family val="2"/>
        <scheme val="minor"/>
      </rPr>
      <t>Ricercatore a tempo determinato di cui all'articolo 24, comma 3, lettera b) Legge 240 del 2010.</t>
    </r>
  </si>
  <si>
    <t>Costi per materiali, strumenti attrezzature, licenze  e brevetti</t>
  </si>
  <si>
    <t>Altre tipologie di costi strettamente connessi al progetto</t>
  </si>
  <si>
    <t>SPOKE n. 3 - Università degli Studi di Napoli Federico II</t>
  </si>
  <si>
    <t xml:space="preserve"> 3 - DIGITAL LIBRARIES, ARCHIVES AND PHILOLOGY</t>
  </si>
  <si>
    <t>Percentuali di Agevolazione: Bando Spoke 3 Changes</t>
  </si>
  <si>
    <r>
      <rPr>
        <b/>
        <sz val="11"/>
        <color rgb="FF000000"/>
        <rFont val="Calibri"/>
        <family val="2"/>
      </rPr>
      <t>Per chiarimenti:</t>
    </r>
    <r>
      <rPr>
        <b/>
        <sz val="11"/>
        <color rgb="FFC00000"/>
        <rFont val="Calibri"/>
        <family val="2"/>
      </rPr>
      <t xml:space="preserve"> </t>
    </r>
    <r>
      <rPr>
        <b/>
        <sz val="11"/>
        <rFont val="Calibri"/>
        <family val="2"/>
      </rPr>
      <t>cfr. art. 28 del Bando a cascata Spoke 3 Changes</t>
    </r>
  </si>
  <si>
    <r>
      <t xml:space="preserve">4) Inserire il budget richiesto per </t>
    </r>
    <r>
      <rPr>
        <i/>
        <sz val="11"/>
        <color theme="1"/>
        <rFont val="Calibri"/>
        <family val="2"/>
        <scheme val="minor"/>
      </rPr>
      <t xml:space="preserve">Costi per materiali, strumenti attrezzature, licenze  e brevetti, altre tipologie di costo </t>
    </r>
    <r>
      <rPr>
        <sz val="11"/>
        <color theme="1"/>
        <rFont val="Calibri"/>
        <family val="2"/>
        <scheme val="minor"/>
      </rPr>
      <t xml:space="preserve">e relativa quota </t>
    </r>
    <r>
      <rPr>
        <i/>
        <sz val="11"/>
        <color theme="1"/>
        <rFont val="Calibri"/>
        <family val="2"/>
        <scheme val="minor"/>
      </rPr>
      <t>% agevolazioni localizzate nelle Regioni del Mezzogiorno</t>
    </r>
    <r>
      <rPr>
        <sz val="11"/>
        <color theme="1"/>
        <rFont val="Calibri"/>
        <family val="2"/>
        <scheme val="minor"/>
      </rPr>
      <t xml:space="preserve">  (riga 21);</t>
    </r>
  </si>
  <si>
    <t>L'importo minimo e massimo del contributo richiedibile è indicato all'art. 4 del Bando a cascata Spoke 3 Changes</t>
  </si>
  <si>
    <r>
      <t xml:space="preserve">Campi di intervento 022, 023, 006: </t>
    </r>
    <r>
      <rPr>
        <sz val="11"/>
        <color rgb="FF000000"/>
        <rFont val="Calibri"/>
        <family val="2"/>
        <scheme val="minor"/>
      </rPr>
      <t>Allegato VI Reg. UE 2021/241 e art. 4 (Dotazione finanziaria dell’avviso); art. 6 (Principi Trasversali) del Bando Spoke 3 Changes</t>
    </r>
  </si>
  <si>
    <r>
      <rPr>
        <b/>
        <sz val="11"/>
        <color rgb="FF000000"/>
        <rFont val="Calibri"/>
        <family val="2"/>
        <scheme val="minor"/>
      </rPr>
      <t>Regioni del Mezzogiorno:</t>
    </r>
    <r>
      <rPr>
        <sz val="11"/>
        <color rgb="FF000000"/>
        <rFont val="Calibri"/>
        <family val="2"/>
        <scheme val="minor"/>
      </rPr>
      <t xml:space="preserve"> Articolo 3.3 dell'Avviso MUR n.341 del 15 marzo 2022 e Articolo 4 (Dotazione finanziaria dell'Avviso) del Bando Spoke 3 Changes</t>
    </r>
  </si>
  <si>
    <r>
      <rPr>
        <b/>
        <sz val="11"/>
        <color rgb="FF000000"/>
        <rFont val="Calibri"/>
        <family val="2"/>
        <scheme val="minor"/>
      </rPr>
      <t>Costo standard del Personale</t>
    </r>
    <r>
      <rPr>
        <sz val="11"/>
        <color rgb="FF000000"/>
        <rFont val="Calibri"/>
        <family val="2"/>
        <scheme val="minor"/>
      </rPr>
      <t xml:space="preserve">: art. 6.2.1 Spese di personale delle </t>
    </r>
    <r>
      <rPr>
        <i/>
        <sz val="11"/>
        <color rgb="FF000000"/>
        <rFont val="Calibri"/>
        <family val="2"/>
        <scheme val="minor"/>
      </rPr>
      <t>Linee guida per la rendicontazione [VEDI anche art. 9 Bando Spoke 3 Changes e foglio "UCS" di questo file]</t>
    </r>
  </si>
  <si>
    <r>
      <t>E' possibile scegliere tra</t>
    </r>
    <r>
      <rPr>
        <b/>
        <sz val="11"/>
        <color rgb="FF000000"/>
        <rFont val="Calibri"/>
        <family val="2"/>
        <scheme val="minor"/>
      </rPr>
      <t xml:space="preserve"> 5 tipologie di figure</t>
    </r>
    <r>
      <rPr>
        <sz val="11"/>
        <color rgb="FF000000"/>
        <rFont val="Calibri"/>
        <family val="2"/>
        <scheme val="minor"/>
      </rPr>
      <t xml:space="preserve">: Università, Grande Impresa, Media Impresa, Piccola Impresa ed EPR. Nelle imprese rientrano anche gli OdR privati. </t>
    </r>
  </si>
  <si>
    <t>Si specifica che il foglio EPR può essere utilizzato anche dagli Organismi di Ricerca e di diffusione delle conoscenze a carattere pubblico non ricompresi tra le Università pubbliche e non elencati nel D. Lgs 218/2016.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</si>
</sst>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([$€-2]\ * #,##0.00_);_([$€-2]\ * \(#,##0.00\);_([$€-2]\ * &quot;-&quot;??_);_(@_)"/>
    <numFmt numFmtId="165" formatCode="_-* #,##0.00\ _€_-;\-* #,##0.00\ _€_-;_-* &quot;-&quot;??\ _€_-;_-@_-"/>
  </numFmts>
  <fonts count="42" x14ac:knownFonts="1">
    <font>
      <sz val="12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ajor"/>
    </font>
    <font>
      <sz val="11"/>
      <name val="Calibri"/>
      <family val="2"/>
      <scheme val="major"/>
    </font>
    <font>
      <sz val="11"/>
      <color theme="1"/>
      <name val="Calibri"/>
      <family val="2"/>
      <scheme val="major"/>
    </font>
    <font>
      <b/>
      <sz val="11"/>
      <color rgb="FF000000"/>
      <name val="Calibri"/>
      <family val="2"/>
      <scheme val="major"/>
    </font>
    <font>
      <b/>
      <sz val="11"/>
      <name val="Calibri"/>
      <family val="2"/>
      <scheme val="major"/>
    </font>
    <font>
      <sz val="11"/>
      <color rgb="FF000000"/>
      <name val="Calibri"/>
      <family val="2"/>
      <scheme val="major"/>
    </font>
    <font>
      <sz val="11"/>
      <color indexed="8"/>
      <name val="Calibri"/>
      <family val="2"/>
      <scheme val="maj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b/>
      <sz val="11"/>
      <color rgb="FFC00000"/>
      <name val="Calibri"/>
      <family val="2"/>
    </font>
    <font>
      <b/>
      <sz val="9"/>
      <color theme="0"/>
      <name val="Calibri"/>
      <family val="2"/>
      <scheme val="major"/>
    </font>
    <font>
      <b/>
      <sz val="9"/>
      <color rgb="FF000000"/>
      <name val="Calibri"/>
      <family val="2"/>
      <scheme val="major"/>
    </font>
    <font>
      <sz val="9"/>
      <color theme="1"/>
      <name val="Calibri"/>
      <family val="2"/>
      <scheme val="major"/>
    </font>
    <font>
      <b/>
      <sz val="9"/>
      <name val="Calibri"/>
      <family val="2"/>
      <scheme val="minor"/>
    </font>
    <font>
      <b/>
      <sz val="1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149998474074526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theme="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9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77">
    <xf numFmtId="0" fontId="0" fillId="0" borderId="0" xfId="0"/>
    <xf numFmtId="0" fontId="0" fillId="0" borderId="0" xfId="0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8" fillId="0" borderId="0" xfId="4" applyFont="1"/>
    <xf numFmtId="0" fontId="18" fillId="0" borderId="0" xfId="4" applyFont="1" applyAlignment="1">
      <alignment horizontal="center" vertical="center" wrapText="1"/>
    </xf>
    <xf numFmtId="0" fontId="18" fillId="0" borderId="0" xfId="4" applyFont="1" applyAlignment="1">
      <alignment horizontal="left" vertical="center" wrapText="1"/>
    </xf>
    <xf numFmtId="0" fontId="18" fillId="0" borderId="0" xfId="4" applyFont="1" applyAlignment="1">
      <alignment horizontal="center" vertical="center"/>
    </xf>
    <xf numFmtId="43" fontId="18" fillId="0" borderId="0" xfId="4" applyNumberFormat="1" applyFont="1"/>
    <xf numFmtId="0" fontId="21" fillId="0" borderId="4" xfId="4" applyFont="1" applyBorder="1" applyAlignment="1">
      <alignment vertical="center" wrapText="1"/>
    </xf>
    <xf numFmtId="43" fontId="21" fillId="0" borderId="5" xfId="6" applyFont="1" applyFill="1" applyBorder="1" applyAlignment="1" applyProtection="1">
      <alignment horizontal="center" vertical="center" wrapText="1"/>
    </xf>
    <xf numFmtId="165" fontId="18" fillId="0" borderId="0" xfId="4" applyNumberFormat="1" applyFont="1"/>
    <xf numFmtId="9" fontId="21" fillId="0" borderId="5" xfId="1" applyFont="1" applyFill="1" applyBorder="1" applyAlignment="1" applyProtection="1">
      <alignment horizontal="center" vertical="center" wrapText="1"/>
    </xf>
    <xf numFmtId="0" fontId="18" fillId="0" borderId="0" xfId="4" applyFont="1" applyAlignment="1">
      <alignment horizontal="left" wrapText="1"/>
    </xf>
    <xf numFmtId="0" fontId="16" fillId="4" borderId="3" xfId="4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9" fillId="4" borderId="1" xfId="4" applyFont="1" applyFill="1" applyBorder="1" applyAlignment="1">
      <alignment horizontal="center" vertical="center" wrapText="1"/>
    </xf>
    <xf numFmtId="49" fontId="19" fillId="4" borderId="1" xfId="4" applyNumberFormat="1" applyFont="1" applyFill="1" applyBorder="1" applyAlignment="1">
      <alignment horizontal="center" vertical="center" wrapText="1"/>
    </xf>
    <xf numFmtId="0" fontId="18" fillId="0" borderId="1" xfId="4" applyFont="1" applyBorder="1" applyAlignment="1">
      <alignment wrapText="1"/>
    </xf>
    <xf numFmtId="49" fontId="18" fillId="0" borderId="1" xfId="4" applyNumberFormat="1" applyFont="1" applyBorder="1" applyAlignment="1">
      <alignment horizontal="left" wrapText="1"/>
    </xf>
    <xf numFmtId="164" fontId="18" fillId="0" borderId="1" xfId="5" applyNumberFormat="1" applyFont="1" applyBorder="1" applyAlignment="1">
      <alignment horizontal="center"/>
    </xf>
    <xf numFmtId="9" fontId="18" fillId="0" borderId="1" xfId="1" applyFont="1" applyBorder="1" applyAlignment="1">
      <alignment horizontal="center"/>
    </xf>
    <xf numFmtId="164" fontId="16" fillId="3" borderId="1" xfId="0" applyNumberFormat="1" applyFont="1" applyFill="1" applyBorder="1" applyAlignment="1">
      <alignment horizontal="center" vertical="center" wrapText="1"/>
    </xf>
    <xf numFmtId="0" fontId="16" fillId="6" borderId="1" xfId="4" applyFont="1" applyFill="1" applyBorder="1" applyAlignment="1">
      <alignment horizontal="center" vertical="center" wrapText="1"/>
    </xf>
    <xf numFmtId="0" fontId="20" fillId="4" borderId="2" xfId="4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11" fillId="4" borderId="0" xfId="0" applyFont="1" applyFill="1" applyAlignment="1">
      <alignment horizontal="center" wrapText="1"/>
    </xf>
    <xf numFmtId="0" fontId="11" fillId="7" borderId="6" xfId="0" applyFont="1" applyFill="1" applyBorder="1" applyAlignment="1">
      <alignment horizontal="center" wrapText="1"/>
    </xf>
    <xf numFmtId="0" fontId="11" fillId="8" borderId="6" xfId="0" applyFont="1" applyFill="1" applyBorder="1" applyAlignment="1">
      <alignment horizontal="center" wrapText="1"/>
    </xf>
    <xf numFmtId="0" fontId="11" fillId="8" borderId="7" xfId="0" applyFont="1" applyFill="1" applyBorder="1" applyAlignment="1">
      <alignment horizontal="center" wrapText="1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right" wrapText="1"/>
    </xf>
    <xf numFmtId="164" fontId="0" fillId="0" borderId="0" xfId="0" applyNumberFormat="1"/>
    <xf numFmtId="0" fontId="0" fillId="0" borderId="0" xfId="0" applyAlignment="1">
      <alignment horizontal="right"/>
    </xf>
    <xf numFmtId="0" fontId="0" fillId="0" borderId="13" xfId="0" applyBorder="1" applyAlignment="1">
      <alignment horizontal="right" wrapText="1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" xfId="0" applyNumberFormat="1" applyBorder="1"/>
    <xf numFmtId="9" fontId="0" fillId="0" borderId="1" xfId="0" applyNumberFormat="1" applyBorder="1"/>
    <xf numFmtId="0" fontId="0" fillId="0" borderId="1" xfId="0" applyBorder="1"/>
    <xf numFmtId="2" fontId="16" fillId="3" borderId="1" xfId="0" applyNumberFormat="1" applyFont="1" applyFill="1" applyBorder="1" applyAlignment="1">
      <alignment horizontal="center" vertical="center" wrapText="1"/>
    </xf>
    <xf numFmtId="2" fontId="18" fillId="0" borderId="1" xfId="5" applyNumberFormat="1" applyFont="1" applyBorder="1" applyAlignment="1">
      <alignment horizontal="center"/>
    </xf>
    <xf numFmtId="0" fontId="0" fillId="0" borderId="21" xfId="0" applyBorder="1" applyAlignment="1">
      <alignment horizontal="right" wrapText="1"/>
    </xf>
    <xf numFmtId="164" fontId="0" fillId="0" borderId="22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0" fillId="2" borderId="0" xfId="0" applyFill="1" applyAlignment="1">
      <alignment horizontal="left"/>
    </xf>
    <xf numFmtId="9" fontId="16" fillId="3" borderId="1" xfId="1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9" fontId="0" fillId="0" borderId="1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24" fillId="0" borderId="0" xfId="0" applyFont="1" applyAlignment="1">
      <alignment horizontal="center" wrapText="1"/>
    </xf>
    <xf numFmtId="0" fontId="12" fillId="9" borderId="0" xfId="0" applyFont="1" applyFill="1" applyAlignment="1">
      <alignment horizontal="center"/>
    </xf>
    <xf numFmtId="0" fontId="0" fillId="9" borderId="0" xfId="0" applyFill="1"/>
    <xf numFmtId="0" fontId="0" fillId="9" borderId="0" xfId="0" applyFill="1" applyAlignment="1">
      <alignment horizontal="center"/>
    </xf>
    <xf numFmtId="0" fontId="25" fillId="0" borderId="0" xfId="0" applyFont="1"/>
    <xf numFmtId="0" fontId="0" fillId="10" borderId="0" xfId="0" applyFill="1"/>
    <xf numFmtId="0" fontId="0" fillId="10" borderId="0" xfId="0" applyFill="1" applyAlignment="1">
      <alignment horizontal="center"/>
    </xf>
    <xf numFmtId="164" fontId="0" fillId="10" borderId="0" xfId="0" applyNumberFormat="1" applyFill="1"/>
    <xf numFmtId="164" fontId="0" fillId="10" borderId="1" xfId="0" applyNumberFormat="1" applyFill="1" applyBorder="1"/>
    <xf numFmtId="0" fontId="18" fillId="10" borderId="0" xfId="4" applyFont="1" applyFill="1"/>
    <xf numFmtId="0" fontId="19" fillId="10" borderId="1" xfId="4" applyFont="1" applyFill="1" applyBorder="1" applyAlignment="1">
      <alignment horizontal="center" vertical="center" wrapText="1"/>
    </xf>
    <xf numFmtId="49" fontId="19" fillId="10" borderId="1" xfId="4" applyNumberFormat="1" applyFont="1" applyFill="1" applyBorder="1" applyAlignment="1">
      <alignment horizontal="center" vertical="center" wrapText="1"/>
    </xf>
    <xf numFmtId="164" fontId="18" fillId="10" borderId="1" xfId="5" applyNumberFormat="1" applyFont="1" applyFill="1" applyBorder="1" applyAlignment="1">
      <alignment horizontal="center"/>
    </xf>
    <xf numFmtId="9" fontId="18" fillId="10" borderId="1" xfId="1" applyFont="1" applyFill="1" applyBorder="1" applyAlignment="1">
      <alignment horizontal="center"/>
    </xf>
    <xf numFmtId="164" fontId="16" fillId="10" borderId="1" xfId="0" applyNumberFormat="1" applyFont="1" applyFill="1" applyBorder="1" applyAlignment="1">
      <alignment horizontal="center" vertical="center" wrapText="1"/>
    </xf>
    <xf numFmtId="0" fontId="13" fillId="10" borderId="0" xfId="0" applyFont="1" applyFill="1" applyAlignment="1">
      <alignment horizontal="center"/>
    </xf>
    <xf numFmtId="9" fontId="0" fillId="10" borderId="1" xfId="0" applyNumberFormat="1" applyFill="1" applyBorder="1"/>
    <xf numFmtId="0" fontId="13" fillId="11" borderId="0" xfId="0" applyFont="1" applyFill="1" applyAlignment="1">
      <alignment horizontal="center"/>
    </xf>
    <xf numFmtId="0" fontId="0" fillId="11" borderId="0" xfId="0" applyFill="1"/>
    <xf numFmtId="0" fontId="19" fillId="11" borderId="1" xfId="4" applyFont="1" applyFill="1" applyBorder="1" applyAlignment="1">
      <alignment horizontal="center" vertical="center" wrapText="1"/>
    </xf>
    <xf numFmtId="164" fontId="0" fillId="11" borderId="1" xfId="0" applyNumberFormat="1" applyFill="1" applyBorder="1"/>
    <xf numFmtId="49" fontId="19" fillId="11" borderId="1" xfId="4" applyNumberFormat="1" applyFont="1" applyFill="1" applyBorder="1" applyAlignment="1">
      <alignment horizontal="center" vertical="center" wrapText="1"/>
    </xf>
    <xf numFmtId="9" fontId="0" fillId="11" borderId="1" xfId="0" applyNumberFormat="1" applyFill="1" applyBorder="1"/>
    <xf numFmtId="164" fontId="4" fillId="0" borderId="6" xfId="1" applyNumberFormat="1" applyFont="1" applyBorder="1" applyAlignment="1">
      <alignment horizontal="center"/>
    </xf>
    <xf numFmtId="164" fontId="0" fillId="9" borderId="0" xfId="0" applyNumberFormat="1" applyFill="1"/>
    <xf numFmtId="164" fontId="18" fillId="0" borderId="1" xfId="5" applyNumberFormat="1" applyFont="1" applyFill="1" applyBorder="1" applyAlignment="1">
      <alignment horizontal="center"/>
    </xf>
    <xf numFmtId="9" fontId="18" fillId="0" borderId="1" xfId="1" applyFont="1" applyFill="1" applyBorder="1" applyAlignment="1">
      <alignment horizontal="center"/>
    </xf>
    <xf numFmtId="9" fontId="4" fillId="0" borderId="0" xfId="1" applyFont="1" applyFill="1" applyAlignment="1">
      <alignment horizontal="center"/>
    </xf>
    <xf numFmtId="0" fontId="4" fillId="0" borderId="16" xfId="0" applyFont="1" applyBorder="1"/>
    <xf numFmtId="0" fontId="4" fillId="0" borderId="0" xfId="0" applyFont="1" applyAlignment="1">
      <alignment horizontal="center"/>
    </xf>
    <xf numFmtId="164" fontId="4" fillId="0" borderId="0" xfId="0" applyNumberFormat="1" applyFont="1"/>
    <xf numFmtId="164" fontId="4" fillId="0" borderId="0" xfId="0" applyNumberFormat="1" applyFont="1" applyAlignment="1">
      <alignment horizontal="center"/>
    </xf>
    <xf numFmtId="9" fontId="4" fillId="2" borderId="6" xfId="1" applyFont="1" applyFill="1" applyBorder="1" applyAlignment="1">
      <alignment horizontal="center"/>
    </xf>
    <xf numFmtId="164" fontId="4" fillId="0" borderId="0" xfId="1" applyNumberFormat="1" applyFont="1" applyFill="1" applyAlignment="1">
      <alignment horizontal="center"/>
    </xf>
    <xf numFmtId="0" fontId="4" fillId="0" borderId="17" xfId="0" applyFont="1" applyBorder="1"/>
    <xf numFmtId="9" fontId="4" fillId="9" borderId="0" xfId="1" applyFont="1" applyFill="1" applyAlignment="1">
      <alignment horizontal="center"/>
    </xf>
    <xf numFmtId="0" fontId="4" fillId="9" borderId="17" xfId="0" applyFont="1" applyFill="1" applyBorder="1"/>
    <xf numFmtId="0" fontId="4" fillId="9" borderId="0" xfId="0" applyFont="1" applyFill="1" applyAlignment="1">
      <alignment horizontal="center"/>
    </xf>
    <xf numFmtId="164" fontId="4" fillId="9" borderId="0" xfId="0" applyNumberFormat="1" applyFont="1" applyFill="1"/>
    <xf numFmtId="164" fontId="4" fillId="9" borderId="0" xfId="0" applyNumberFormat="1" applyFont="1" applyFill="1" applyAlignment="1">
      <alignment horizontal="center"/>
    </xf>
    <xf numFmtId="164" fontId="4" fillId="9" borderId="0" xfId="1" applyNumberFormat="1" applyFont="1" applyFill="1" applyAlignment="1">
      <alignment horizontal="center"/>
    </xf>
    <xf numFmtId="9" fontId="4" fillId="9" borderId="0" xfId="1" applyFont="1" applyFill="1" applyBorder="1" applyAlignment="1">
      <alignment horizontal="center"/>
    </xf>
    <xf numFmtId="0" fontId="4" fillId="9" borderId="18" xfId="0" applyFont="1" applyFill="1" applyBorder="1"/>
    <xf numFmtId="164" fontId="4" fillId="9" borderId="0" xfId="1" applyNumberFormat="1" applyFont="1" applyFill="1" applyBorder="1" applyAlignment="1">
      <alignment horizontal="center"/>
    </xf>
    <xf numFmtId="0" fontId="4" fillId="0" borderId="0" xfId="0" applyFont="1"/>
    <xf numFmtId="9" fontId="4" fillId="0" borderId="6" xfId="1" applyFont="1" applyBorder="1" applyAlignment="1">
      <alignment horizontal="right"/>
    </xf>
    <xf numFmtId="9" fontId="4" fillId="9" borderId="6" xfId="1" applyFont="1" applyFill="1" applyBorder="1" applyAlignment="1">
      <alignment horizontal="right"/>
    </xf>
    <xf numFmtId="9" fontId="4" fillId="0" borderId="6" xfId="1" applyFont="1" applyBorder="1" applyAlignment="1">
      <alignment horizontal="center"/>
    </xf>
    <xf numFmtId="9" fontId="4" fillId="0" borderId="0" xfId="1" applyFont="1" applyFill="1" applyBorder="1" applyAlignment="1">
      <alignment horizontal="center"/>
    </xf>
    <xf numFmtId="9" fontId="4" fillId="0" borderId="0" xfId="1" applyFont="1" applyBorder="1" applyAlignment="1">
      <alignment horizontal="center"/>
    </xf>
    <xf numFmtId="9" fontId="4" fillId="9" borderId="9" xfId="1" applyFont="1" applyFill="1" applyBorder="1" applyAlignment="1">
      <alignment horizontal="center"/>
    </xf>
    <xf numFmtId="9" fontId="4" fillId="9" borderId="8" xfId="1" applyFont="1" applyFill="1" applyBorder="1" applyAlignment="1">
      <alignment horizontal="center"/>
    </xf>
    <xf numFmtId="164" fontId="4" fillId="9" borderId="8" xfId="0" applyNumberFormat="1" applyFont="1" applyFill="1" applyBorder="1"/>
    <xf numFmtId="9" fontId="4" fillId="10" borderId="6" xfId="1" applyFont="1" applyFill="1" applyBorder="1" applyAlignment="1">
      <alignment horizontal="right"/>
    </xf>
    <xf numFmtId="9" fontId="4" fillId="2" borderId="0" xfId="1" applyFont="1" applyFill="1" applyAlignment="1">
      <alignment horizontal="center"/>
    </xf>
    <xf numFmtId="9" fontId="4" fillId="10" borderId="9" xfId="1" applyFont="1" applyFill="1" applyBorder="1" applyAlignment="1">
      <alignment horizontal="center"/>
    </xf>
    <xf numFmtId="9" fontId="4" fillId="10" borderId="8" xfId="1" applyFont="1" applyFill="1" applyBorder="1" applyAlignment="1">
      <alignment horizontal="center"/>
    </xf>
    <xf numFmtId="9" fontId="4" fillId="10" borderId="0" xfId="1" applyFont="1" applyFill="1" applyBorder="1" applyAlignment="1">
      <alignment horizontal="center"/>
    </xf>
    <xf numFmtId="164" fontId="4" fillId="10" borderId="8" xfId="0" applyNumberFormat="1" applyFont="1" applyFill="1" applyBorder="1"/>
    <xf numFmtId="9" fontId="4" fillId="10" borderId="6" xfId="1" applyFont="1" applyFill="1" applyBorder="1" applyAlignment="1">
      <alignment horizontal="center"/>
    </xf>
    <xf numFmtId="0" fontId="4" fillId="0" borderId="10" xfId="0" applyFont="1" applyBorder="1"/>
    <xf numFmtId="0" fontId="4" fillId="0" borderId="11" xfId="0" applyFont="1" applyBorder="1"/>
    <xf numFmtId="0" fontId="4" fillId="9" borderId="11" xfId="0" applyFont="1" applyFill="1" applyBorder="1"/>
    <xf numFmtId="0" fontId="4" fillId="9" borderId="12" xfId="0" applyFont="1" applyFill="1" applyBorder="1"/>
    <xf numFmtId="164" fontId="4" fillId="0" borderId="8" xfId="0" applyNumberFormat="1" applyFont="1" applyBorder="1"/>
    <xf numFmtId="0" fontId="0" fillId="0" borderId="27" xfId="0" applyBorder="1"/>
    <xf numFmtId="0" fontId="0" fillId="0" borderId="28" xfId="0" applyBorder="1" applyAlignment="1">
      <alignment horizontal="left"/>
    </xf>
    <xf numFmtId="0" fontId="0" fillId="0" borderId="29" xfId="0" applyBorder="1"/>
    <xf numFmtId="0" fontId="0" fillId="0" borderId="30" xfId="0" applyBorder="1" applyAlignment="1">
      <alignment horizontal="left"/>
    </xf>
    <xf numFmtId="0" fontId="0" fillId="2" borderId="29" xfId="0" applyFill="1" applyBorder="1"/>
    <xf numFmtId="0" fontId="26" fillId="2" borderId="30" xfId="0" applyFont="1" applyFill="1" applyBorder="1" applyAlignment="1">
      <alignment horizontal="left"/>
    </xf>
    <xf numFmtId="0" fontId="0" fillId="2" borderId="29" xfId="0" applyFill="1" applyBorder="1" applyAlignment="1">
      <alignment horizontal="left"/>
    </xf>
    <xf numFmtId="0" fontId="24" fillId="2" borderId="30" xfId="0" applyFont="1" applyFill="1" applyBorder="1" applyAlignment="1">
      <alignment horizontal="left" wrapText="1"/>
    </xf>
    <xf numFmtId="0" fontId="12" fillId="2" borderId="30" xfId="0" applyFont="1" applyFill="1" applyBorder="1" applyAlignment="1">
      <alignment horizontal="left"/>
    </xf>
    <xf numFmtId="0" fontId="3" fillId="2" borderId="30" xfId="0" applyFont="1" applyFill="1" applyBorder="1" applyAlignment="1">
      <alignment horizontal="left"/>
    </xf>
    <xf numFmtId="0" fontId="3" fillId="2" borderId="30" xfId="0" applyFont="1" applyFill="1" applyBorder="1" applyAlignment="1">
      <alignment horizontal="left" wrapText="1"/>
    </xf>
    <xf numFmtId="0" fontId="3" fillId="2" borderId="30" xfId="0" applyFont="1" applyFill="1" applyBorder="1" applyAlignment="1">
      <alignment horizontal="left" vertical="center" wrapText="1"/>
    </xf>
    <xf numFmtId="0" fontId="3" fillId="0" borderId="30" xfId="0" applyFont="1" applyBorder="1" applyAlignment="1">
      <alignment horizontal="left"/>
    </xf>
    <xf numFmtId="0" fontId="31" fillId="2" borderId="30" xfId="0" applyFont="1" applyFill="1" applyBorder="1" applyAlignment="1">
      <alignment horizontal="left"/>
    </xf>
    <xf numFmtId="0" fontId="32" fillId="2" borderId="30" xfId="2" applyFont="1" applyFill="1" applyBorder="1" applyAlignment="1">
      <alignment horizontal="left"/>
    </xf>
    <xf numFmtId="0" fontId="29" fillId="2" borderId="30" xfId="0" applyFont="1" applyFill="1" applyBorder="1" applyAlignment="1">
      <alignment horizontal="left"/>
    </xf>
    <xf numFmtId="0" fontId="12" fillId="2" borderId="30" xfId="0" applyFont="1" applyFill="1" applyBorder="1" applyAlignment="1">
      <alignment wrapText="1"/>
    </xf>
    <xf numFmtId="164" fontId="4" fillId="9" borderId="31" xfId="0" applyNumberFormat="1" applyFont="1" applyFill="1" applyBorder="1"/>
    <xf numFmtId="164" fontId="4" fillId="0" borderId="0" xfId="1" applyNumberFormat="1" applyFont="1" applyFill="1" applyBorder="1" applyAlignment="1">
      <alignment horizontal="center"/>
    </xf>
    <xf numFmtId="0" fontId="11" fillId="7" borderId="6" xfId="0" applyFont="1" applyFill="1" applyBorder="1" applyAlignment="1">
      <alignment horizontal="center" vertical="center" wrapText="1"/>
    </xf>
    <xf numFmtId="0" fontId="11" fillId="8" borderId="7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4" fontId="4" fillId="10" borderId="31" xfId="0" applyNumberFormat="1" applyFont="1" applyFill="1" applyBorder="1"/>
    <xf numFmtId="0" fontId="11" fillId="8" borderId="6" xfId="0" applyFont="1" applyFill="1" applyBorder="1" applyAlignment="1">
      <alignment horizontal="center" vertical="center" wrapText="1"/>
    </xf>
    <xf numFmtId="0" fontId="0" fillId="2" borderId="32" xfId="0" applyFill="1" applyBorder="1"/>
    <xf numFmtId="0" fontId="34" fillId="2" borderId="33" xfId="0" applyFont="1" applyFill="1" applyBorder="1" applyAlignment="1">
      <alignment horizontal="left"/>
    </xf>
    <xf numFmtId="0" fontId="6" fillId="2" borderId="0" xfId="0" applyFont="1" applyFill="1" applyAlignment="1">
      <alignment horizontal="left"/>
    </xf>
    <xf numFmtId="0" fontId="38" fillId="4" borderId="1" xfId="4" applyFont="1" applyFill="1" applyBorder="1" applyAlignment="1">
      <alignment horizontal="center" vertical="center" wrapText="1"/>
    </xf>
    <xf numFmtId="0" fontId="37" fillId="6" borderId="1" xfId="4" applyFont="1" applyFill="1" applyBorder="1" applyAlignment="1">
      <alignment horizontal="center" vertical="center" wrapText="1"/>
    </xf>
    <xf numFmtId="0" fontId="39" fillId="0" borderId="0" xfId="4" applyFont="1"/>
    <xf numFmtId="0" fontId="39" fillId="0" borderId="0" xfId="4" applyFont="1" applyAlignment="1">
      <alignment vertical="center"/>
    </xf>
    <xf numFmtId="49" fontId="38" fillId="4" borderId="1" xfId="4" applyNumberFormat="1" applyFont="1" applyFill="1" applyBorder="1" applyAlignment="1">
      <alignment horizontal="center" vertical="center" wrapText="1"/>
    </xf>
    <xf numFmtId="0" fontId="38" fillId="10" borderId="1" xfId="4" applyFont="1" applyFill="1" applyBorder="1" applyAlignment="1">
      <alignment horizontal="center" vertical="center" wrapText="1"/>
    </xf>
    <xf numFmtId="49" fontId="38" fillId="10" borderId="1" xfId="4" applyNumberFormat="1" applyFont="1" applyFill="1" applyBorder="1" applyAlignment="1">
      <alignment horizontal="center" vertical="center" wrapText="1"/>
    </xf>
    <xf numFmtId="0" fontId="40" fillId="4" borderId="1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left" wrapText="1"/>
    </xf>
    <xf numFmtId="0" fontId="12" fillId="2" borderId="30" xfId="0" applyFont="1" applyFill="1" applyBorder="1" applyAlignment="1">
      <alignment horizontal="left" wrapText="1"/>
    </xf>
    <xf numFmtId="0" fontId="37" fillId="6" borderId="19" xfId="4" applyFont="1" applyFill="1" applyBorder="1" applyAlignment="1">
      <alignment horizontal="center" vertical="center" wrapText="1"/>
    </xf>
    <xf numFmtId="0" fontId="37" fillId="6" borderId="20" xfId="4" applyFont="1" applyFill="1" applyBorder="1" applyAlignment="1">
      <alignment horizontal="center" vertical="center" wrapText="1"/>
    </xf>
    <xf numFmtId="0" fontId="16" fillId="6" borderId="1" xfId="4" applyFont="1" applyFill="1" applyBorder="1" applyAlignment="1">
      <alignment horizontal="left" vertical="center"/>
    </xf>
    <xf numFmtId="0" fontId="22" fillId="0" borderId="1" xfId="4" applyFont="1" applyBorder="1" applyAlignment="1">
      <alignment horizontal="left" vertical="center"/>
    </xf>
    <xf numFmtId="0" fontId="22" fillId="0" borderId="1" xfId="4" applyFont="1" applyBorder="1" applyAlignment="1" applyProtection="1">
      <alignment horizontal="left" vertical="center"/>
      <protection locked="0"/>
    </xf>
    <xf numFmtId="0" fontId="17" fillId="5" borderId="1" xfId="4" applyFont="1" applyFill="1" applyBorder="1" applyAlignment="1">
      <alignment horizontal="left" vertical="center"/>
    </xf>
    <xf numFmtId="0" fontId="37" fillId="3" borderId="1" xfId="0" applyFont="1" applyFill="1" applyBorder="1" applyAlignment="1">
      <alignment horizontal="center" vertical="center" wrapText="1"/>
    </xf>
    <xf numFmtId="0" fontId="37" fillId="6" borderId="1" xfId="4" applyFont="1" applyFill="1" applyBorder="1" applyAlignment="1">
      <alignment horizontal="center" vertical="center" wrapText="1"/>
    </xf>
    <xf numFmtId="0" fontId="38" fillId="4" borderId="1" xfId="4" applyFont="1" applyFill="1" applyBorder="1" applyAlignment="1">
      <alignment horizontal="center" vertical="center" wrapText="1"/>
    </xf>
    <xf numFmtId="0" fontId="38" fillId="0" borderId="1" xfId="4" applyFont="1" applyBorder="1" applyAlignment="1">
      <alignment horizontal="center" vertical="center" wrapText="1"/>
    </xf>
    <xf numFmtId="0" fontId="19" fillId="4" borderId="1" xfId="4" applyFont="1" applyFill="1" applyBorder="1" applyAlignment="1">
      <alignment horizontal="center" vertical="center" wrapText="1"/>
    </xf>
    <xf numFmtId="0" fontId="19" fillId="4" borderId="24" xfId="4" applyFont="1" applyFill="1" applyBorder="1" applyAlignment="1">
      <alignment horizontal="center" vertical="center" wrapText="1"/>
    </xf>
    <xf numFmtId="0" fontId="19" fillId="4" borderId="25" xfId="4" applyFont="1" applyFill="1" applyBorder="1" applyAlignment="1">
      <alignment horizontal="center" vertical="center" wrapText="1"/>
    </xf>
    <xf numFmtId="0" fontId="19" fillId="4" borderId="26" xfId="4" applyFont="1" applyFill="1" applyBorder="1" applyAlignment="1">
      <alignment horizontal="center" vertical="center" wrapText="1"/>
    </xf>
    <xf numFmtId="0" fontId="19" fillId="10" borderId="1" xfId="4" applyFont="1" applyFill="1" applyBorder="1" applyAlignment="1">
      <alignment horizontal="center" vertical="center" wrapText="1"/>
    </xf>
    <xf numFmtId="0" fontId="16" fillId="6" borderId="1" xfId="4" applyFont="1" applyFill="1" applyBorder="1" applyAlignment="1">
      <alignment horizontal="center" vertical="center" wrapText="1"/>
    </xf>
  </cellXfs>
  <cellStyles count="8">
    <cellStyle name="Comma 2" xfId="6" xr:uid="{2E63E0CB-4D5A-44AC-90A5-8178B24998A1}"/>
    <cellStyle name="Currency 2" xfId="7" xr:uid="{B9BD5BEA-75F7-49B6-BFBC-EB1F9ADB838D}"/>
    <cellStyle name="Hyperlink" xfId="2" xr:uid="{00000000-000B-0000-0000-000008000000}"/>
    <cellStyle name="Normal 2" xfId="4" xr:uid="{90504D3F-8BAB-4121-886E-B283DFAF88F4}"/>
    <cellStyle name="Normal 3" xfId="3" xr:uid="{C246978F-19CC-994B-B526-95583841EACB}"/>
    <cellStyle name="Normale" xfId="0" builtinId="0"/>
    <cellStyle name="Percent 2" xfId="5" xr:uid="{6C240316-8383-4C72-8B96-A5DFFAD38672}"/>
    <cellStyle name="Percentuale" xfId="1" builtinId="5"/>
  </cellStyles>
  <dxfs count="1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ECB3"/>
      <color rgb="FFFFD0EB"/>
      <color rgb="FFB5EEFF"/>
      <color rgb="FFBC9EBE"/>
      <color rgb="FF91CB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516479</xdr:colOff>
      <xdr:row>0</xdr:row>
      <xdr:rowOff>2083</xdr:rowOff>
    </xdr:from>
    <xdr:to>
      <xdr:col>1</xdr:col>
      <xdr:colOff>8627545</xdr:colOff>
      <xdr:row>6</xdr:row>
      <xdr:rowOff>230048</xdr:rowOff>
    </xdr:to>
    <xdr:pic>
      <xdr:nvPicPr>
        <xdr:cNvPr id="2" name="Immagine 1" descr="Immagine che contiene testo, schermata, Carattere, Blu elettrico&#10;&#10;Descrizione generata automaticamente">
          <a:extLst>
            <a:ext uri="{FF2B5EF4-FFF2-40B4-BE49-F238E27FC236}">
              <a16:creationId xmlns:a16="http://schemas.microsoft.com/office/drawing/2014/main" id="{165EE0BA-1E2C-4FF6-EF70-1E774F8016D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185346" y="2083"/>
          <a:ext cx="8111066" cy="139636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38100</xdr:rowOff>
    </xdr:from>
    <xdr:to>
      <xdr:col>10</xdr:col>
      <xdr:colOff>555365</xdr:colOff>
      <xdr:row>16</xdr:row>
      <xdr:rowOff>23082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AB35301-7847-510A-B7D6-DCAD9E3CB6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32460"/>
          <a:ext cx="7260965" cy="256054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2081146-9CBC-41D1-BB29-E0C7454871C7}" name="Table14" displayName="Table14" ref="A1:T13" totalsRowShown="0" headerRowDxfId="109" dataDxfId="108">
  <tableColumns count="20">
    <tableColumn id="22" xr3:uid="{734F8F5D-1A69-4E00-BE45-258F4549DDF1}" name="Categoria" dataDxfId="107"/>
    <tableColumn id="21" xr3:uid="{D19CC3D0-94FE-4AD0-9AAF-F04445F4D03A}" name="% intensità agevolazione" dataDxfId="106"/>
    <tableColumn id="20" xr3:uid="{3ED1DC8B-7DFD-4F9B-BBF3-FE58ACDE15C0}" name="eventuale maggiorazione % intensità agevolazione" dataDxfId="105"/>
    <tableColumn id="1" xr3:uid="{0C265425-DB17-4E2D-8FD2-FC368A94EE3D}" name="Tipologia di reclutamento (scegliere da menù a tendina)" dataDxfId="104"/>
    <tableColumn id="3" xr3:uid="{C6888EAC-D04E-49FD-9CC7-75D899596907}" name="Fascia di costo (Alta/Media/Bassa)" dataDxfId="103"/>
    <tableColumn id="5" xr3:uid="{99C24AE1-7D3D-40F9-8DFA-652A2E9E565E}" name="# Mesi persona" dataDxfId="102"/>
    <tableColumn id="19" xr3:uid="{6FC7C6EE-246B-4D99-B549-FE93F6822C6E}" name="Ore/anno" dataDxfId="101"/>
    <tableColumn id="6" xr3:uid="{3A61ED34-B467-43EE-8DC2-3B61FD5C8641}" name="Costo standard (€/ora)" dataDxfId="100"/>
    <tableColumn id="7" xr3:uid="{768FB6B0-569B-492E-B580-C4262044E14F}" name="Costo Personale (€)" dataDxfId="99">
      <calculatedColumnFormula>Table14[[#This Row],[Costo standard (€/ora)]]*Table14[[#This Row],['# Mesi persona]]*Table14[[#This Row],[Ore/anno]]/12</calculatedColumnFormula>
    </tableColumn>
    <tableColumn id="8" xr3:uid="{9F840B0C-FC50-46DC-9147-51AC1F6648E9}" name="Costi indiretti (15%)" dataDxfId="98">
      <calculatedColumnFormula>Table14[[#This Row],[Costo Personale (€)]]*0.15</calculatedColumnFormula>
    </tableColumn>
    <tableColumn id="16" xr3:uid="{22C02D63-32B4-409F-82E9-5AA8A7C6C5DB}" name="Costo Totale del Personale (€)" dataDxfId="97">
      <calculatedColumnFormula>Table14[[#This Row],[Costo Personale (€)]]+Table14[[#This Row],[Costi indiretti (15%)]]</calculatedColumnFormula>
    </tableColumn>
    <tableColumn id="9" xr3:uid="{9D045A46-78FF-4862-B7E3-7A16248836CE}" name="% agovolazioni localizzate nelle Regioni del Mezzogiorno" dataDxfId="96"/>
    <tableColumn id="11" xr3:uid="{94B23DB2-03D0-4EE9-9594-8469BAF42B51}" name="% agevolazioni in investimenti di cui linea di intervento 022_x000a_(minimo 17%)" dataDxfId="95"/>
    <tableColumn id="12" xr3:uid="{16E2DA5E-71C7-4A47-B710-D9A3E3F4629F}" name="% agevolazioni in investimenti di cui linea di intervento 023_x000a_(minimo 26%)" dataDxfId="94"/>
    <tableColumn id="13" xr3:uid="{1C0EB923-B120-463B-AFAB-C0FACB3B5903}" name="% agevolazioni in investimenti di cui linea di intervento 006_x000a_(57%)" dataDxfId="93"/>
    <tableColumn id="4" xr3:uid="{A9139E62-9138-43ED-AC3D-7B3902ACE832}" name="Agevolazione" dataDxfId="92">
      <calculatedColumnFormula>Table14[[#This Row],[Costo Totale del Personale (€)]]*(Table14[[#This Row],[% intensità agevolazione]]+Table14[[#This Row],[eventuale maggiorazione % intensità agevolazione]])</calculatedColumnFormula>
    </tableColumn>
    <tableColumn id="2" xr3:uid="{7171FA64-5238-4FA7-AD75-F54FEDC36379}" name="Agevolazione nelle Regioni del Mezzogiorno" dataDxfId="91">
      <calculatedColumnFormula>Table14[[#This Row],[Agevolazione]]*Table14[[#This Row],[% agovolazioni localizzate nelle Regioni del Mezzogiorno]]</calculatedColumnFormula>
    </tableColumn>
    <tableColumn id="24" xr3:uid="{A9958C29-B050-417D-ADF9-C5039D12FD4B}" name="Agevolazioni linea 022" dataDxfId="90">
      <calculatedColumnFormula>Table14[[#This Row],[Agevolazione]]*Table14[[#This Row],[% agevolazioni in investimenti di cui linea di intervento 022
(minimo 17%)]]</calculatedColumnFormula>
    </tableColumn>
    <tableColumn id="25" xr3:uid="{8AC9A3F3-BC7F-4AC1-A9C1-842A47E1BAFA}" name="Agevolazioni linea 023" dataDxfId="89">
      <calculatedColumnFormula>Table14[[#This Row],[Agevolazione]]*Table14[[#This Row],[% agevolazioni in investimenti di cui linea di intervento 023
(minimo 26%)]]</calculatedColumnFormula>
    </tableColumn>
    <tableColumn id="26" xr3:uid="{61572502-37B8-40CF-9E17-C238CB379E97}" name="Agevolazioni linea 006" dataDxfId="88">
      <calculatedColumnFormula>Table14[[#This Row],[Agevolazione]]*Table14[[#This Row],[% agevolazioni in investimenti di cui linea di intervento 006
(57%)]]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EACB931-C426-4096-86F2-58A6A5E614EF}" name="Table145" displayName="Table145" ref="A1:T13" totalsRowShown="0" headerRowDxfId="87" dataDxfId="86">
  <tableColumns count="20">
    <tableColumn id="22" xr3:uid="{1AC7CE83-E056-4617-AA4F-D1A42B83CA37}" name="Categoria" dataDxfId="85"/>
    <tableColumn id="21" xr3:uid="{61E40B08-C887-47D2-9B31-E0586A49AB6B}" name="% intensità agevolazione" dataDxfId="84"/>
    <tableColumn id="20" xr3:uid="{F1295EC1-8C9F-429F-A4BC-F076A28F7AAB}" name="eventuale maggiorazione % intensità massima di agevolazione *" dataDxfId="83"/>
    <tableColumn id="1" xr3:uid="{83CD6167-015C-44F6-84EC-BCCDB4D61C23}" name="Tipologia di reclutamento (scegliere da menù a tendina)" dataDxfId="82"/>
    <tableColumn id="3" xr3:uid="{C25EDE47-06D0-41FF-9EB7-990E3B4B07C8}" name="Fascia di costo (Alta/Media/Bassa)" dataDxfId="81"/>
    <tableColumn id="5" xr3:uid="{88F77B77-705A-472C-A5C1-B3D2F75358A1}" name="# Mesi persona" dataDxfId="80"/>
    <tableColumn id="19" xr3:uid="{E9C5DA64-8DE2-4884-B356-5E0BAF606C35}" name="Ore/anno" dataDxfId="79"/>
    <tableColumn id="6" xr3:uid="{9ECB0BD1-0768-4089-82E3-E9DBD2F1F7CE}" name="Costo standard (€/ora)" dataDxfId="78"/>
    <tableColumn id="7" xr3:uid="{67BE8378-E247-4838-B525-6E2B7E6BA0CD}" name="Costo Personale (€)" dataDxfId="77">
      <calculatedColumnFormula>Table145[[#This Row],[Costo standard (€/ora)]]*Table145[[#This Row],['# Mesi persona]]*Table145[[#This Row],[Ore/anno]]/12</calculatedColumnFormula>
    </tableColumn>
    <tableColumn id="8" xr3:uid="{C6E4582B-1996-4D29-A0B2-6EE72BF6BDDE}" name="Costi indiretti (15%)" dataDxfId="76">
      <calculatedColumnFormula>Table145[[#This Row],[Costo Personale (€)]]*0.15</calculatedColumnFormula>
    </tableColumn>
    <tableColumn id="16" xr3:uid="{460C9221-F69B-4D01-8A03-746CFA1821C7}" name="Costo Totale del Personale (€)" dataDxfId="75">
      <calculatedColumnFormula>Table145[[#This Row],[Costo Personale (€)]]+Table145[[#This Row],[Costi indiretti (15%)]]</calculatedColumnFormula>
    </tableColumn>
    <tableColumn id="9" xr3:uid="{52EC6E95-6FFA-4CD1-B2D4-D609761A2006}" name="% agovolazioni localizzate nelle Regioni del Mezzogiorno" dataDxfId="74"/>
    <tableColumn id="11" xr3:uid="{773224F7-0A13-4CAF-9031-86F2D1EEB719}" name="% agevolazioni in investimenti di cui linea di intervento 022_x000a_(minimo 17%)" dataDxfId="73"/>
    <tableColumn id="12" xr3:uid="{4C310F45-AC92-45DA-8885-E8F8108431ED}" name="% agevolazioni in investimenti di cui linea di intervento 023_x000a_(minimo 26%)" dataDxfId="72"/>
    <tableColumn id="13" xr3:uid="{4C83EB19-CD59-4B8F-B4FE-4BC999F4EFFE}" name="% agevolazioni in investimenti di cui linea di intervento 006_x000a_(57%)" dataDxfId="71"/>
    <tableColumn id="4" xr3:uid="{AF4C8A3D-A3DF-4436-BD6B-D902E836FD5A}" name="Agevolazione" dataDxfId="70">
      <calculatedColumnFormula>Table145[[#This Row],[Costo Totale del Personale (€)]]*(Table145[[#This Row],[% intensità agevolazione]]+Table145[[#This Row],[eventuale maggiorazione % intensità massima di agevolazione *]])</calculatedColumnFormula>
    </tableColumn>
    <tableColumn id="2" xr3:uid="{5D33543E-B24C-4D0F-B0BC-A41FC1CE8DE0}" name="Agevolazione nelle Regioni del Mezzogiorno" dataDxfId="69">
      <calculatedColumnFormula>Table145[[#This Row],[Agevolazione]]*Table145[[#This Row],[% agovolazioni localizzate nelle Regioni del Mezzogiorno]]</calculatedColumnFormula>
    </tableColumn>
    <tableColumn id="24" xr3:uid="{B8DC005F-E962-4B57-865F-6C254A8CDB61}" name="Agevolazioni linea 022" dataDxfId="68">
      <calculatedColumnFormula>Table145[[#This Row],[Agevolazione]]*Table145[[#This Row],[% agevolazioni in investimenti di cui linea di intervento 022
(minimo 17%)]]</calculatedColumnFormula>
    </tableColumn>
    <tableColumn id="25" xr3:uid="{4A9FAAB8-49E5-4D0E-83CD-BAF3A80589CA}" name="Agevolazioni linea 023" dataDxfId="67">
      <calculatedColumnFormula>Table145[[#This Row],[Agevolazione]]*Table145[[#This Row],[% agevolazioni in investimenti di cui linea di intervento 023
(minimo 26%)]]</calculatedColumnFormula>
    </tableColumn>
    <tableColumn id="26" xr3:uid="{B84435D6-093C-463F-8D69-4FF1183DD540}" name="Agevolazioni linea 006" dataDxfId="66">
      <calculatedColumnFormula>Table145[[#This Row],[Agevolazione]]*Table145[[#This Row],[% agevolazioni in investimenti di cui linea di intervento 006
(57%)]]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9C227BD-1EA4-4FD3-A7E9-DAC918246C1F}" name="Table1456" displayName="Table1456" ref="A1:T13" totalsRowShown="0" headerRowDxfId="65" dataDxfId="64">
  <tableColumns count="20">
    <tableColumn id="22" xr3:uid="{D704462B-C73F-472E-A5DB-17350BCD0495}" name="Categoria" dataDxfId="63"/>
    <tableColumn id="21" xr3:uid="{A9381C1F-0E2D-4631-BFBB-B1915C486CDB}" name="% intensità agevolazione" dataDxfId="62"/>
    <tableColumn id="20" xr3:uid="{C2707878-B046-41C0-B919-6B759FA56129}" name="eventuale maggiorazione % intensità massima di agevolazione *" dataDxfId="61"/>
    <tableColumn id="10" xr3:uid="{B08B664F-9860-4B32-B092-81FE94B67AA7}" name="Tipologia di reclutamento (scegliere da menù a tendina)" dataDxfId="60"/>
    <tableColumn id="3" xr3:uid="{3CD46278-9FAE-44AF-9407-0721DD7098DC}" name="Fascia di costo (Alta/Media/Bassa)" dataDxfId="59"/>
    <tableColumn id="5" xr3:uid="{D7586464-EE2C-4CFE-86C8-CAC9B4C5F40B}" name="# Mesi persona" dataDxfId="58"/>
    <tableColumn id="19" xr3:uid="{5F508AA5-BFBB-48D3-8759-7160909D9BC4}" name="Ore/anno" dataDxfId="57"/>
    <tableColumn id="6" xr3:uid="{DC0CDE83-D5CD-41BE-81E3-EE8F261BCC81}" name="Costo standard (€/ora)" dataDxfId="56"/>
    <tableColumn id="7" xr3:uid="{264363F6-4417-4183-A145-07E775A9A813}" name="Costo Personale (€)" dataDxfId="55">
      <calculatedColumnFormula>Table1456[[#This Row],[Costo standard (€/ora)]]*Table1456[[#This Row],['# Mesi persona]]*Table1456[[#This Row],[Ore/anno]]/12</calculatedColumnFormula>
    </tableColumn>
    <tableColumn id="8" xr3:uid="{5F43E844-6715-4BB8-A20E-B836AFB149E7}" name="Costi indiretti (15%)" dataDxfId="54">
      <calculatedColumnFormula>Table1456[[#This Row],[Costo Personale (€)]]*0.15</calculatedColumnFormula>
    </tableColumn>
    <tableColumn id="16" xr3:uid="{2058864F-293C-4764-BE59-A59CA8545360}" name="Costo Totale del Personale (€)" dataDxfId="53">
      <calculatedColumnFormula>Table1456[[#This Row],[Costo Personale (€)]]+Table1456[[#This Row],[Costi indiretti (15%)]]</calculatedColumnFormula>
    </tableColumn>
    <tableColumn id="9" xr3:uid="{CE68EF60-D569-4CCF-BEF2-F7B12C27A7ED}" name="% agovolazioni localizzate nelle Regioni del Mezzogiorno" dataDxfId="52"/>
    <tableColumn id="11" xr3:uid="{4063EE78-E853-4DD0-B039-C4F3C78240E1}" name="% agevolazioni in investimenti di cui linea di intervento 022_x000a_(minimo 17%)" dataDxfId="51"/>
    <tableColumn id="12" xr3:uid="{ACD22B33-7176-4E5C-AB85-7995314BF5F2}" name="% agevolazioni in investimenti di cui linea di intervento 023_x000a_(minimo 26%)" dataDxfId="50"/>
    <tableColumn id="13" xr3:uid="{DA2FEE19-8DED-4C14-99DF-B7FF2C3234B7}" name="% agevolazioni in investimenti di cui linea di intervento 006_x000a_(57%)" dataDxfId="49"/>
    <tableColumn id="4" xr3:uid="{BF47CE33-F91C-431D-BC63-82064CC0DFDB}" name="Agevolazione" dataDxfId="48">
      <calculatedColumnFormula>Table1456[[#This Row],[Costo Totale del Personale (€)]]*(Table1456[[#This Row],[% intensità agevolazione]]+Table1456[[#This Row],[eventuale maggiorazione % intensità massima di agevolazione *]])</calculatedColumnFormula>
    </tableColumn>
    <tableColumn id="2" xr3:uid="{AC4D2110-C68B-464F-8867-8104DD56353A}" name="Agevolazione nelle Regioni del Mezzogiorno" dataDxfId="47">
      <calculatedColumnFormula>Table1456[[#This Row],[Agevolazione]]*Table1456[[#This Row],[% agovolazioni localizzate nelle Regioni del Mezzogiorno]]</calculatedColumnFormula>
    </tableColumn>
    <tableColumn id="24" xr3:uid="{4102FA1C-21C6-4B6E-A1C1-FA179AF46BD5}" name="Agevolazioni linea 022" dataDxfId="46">
      <calculatedColumnFormula>Table1456[[#This Row],[Agevolazione]]*Table1456[[#This Row],[% agevolazioni in investimenti di cui linea di intervento 022
(minimo 17%)]]</calculatedColumnFormula>
    </tableColumn>
    <tableColumn id="25" xr3:uid="{D53D09F3-0BF5-4B33-BAAF-AEC003AD9C09}" name="Agevolazioni linea 023" dataDxfId="45">
      <calculatedColumnFormula>Table1456[[#This Row],[Agevolazione]]*Table1456[[#This Row],[% agevolazioni in investimenti di cui linea di intervento 023
(minimo 26%)]]</calculatedColumnFormula>
    </tableColumn>
    <tableColumn id="26" xr3:uid="{1538E5AD-B321-4524-A5FF-F3A320F27253}" name="Agevolazioni linea 006" dataDxfId="44">
      <calculatedColumnFormula>Table1456[[#This Row],[Agevolazione]]*Table1456[[#This Row],[% agevolazioni in investimenti di cui linea di intervento 006
(57%)]]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3713C9E-F988-4073-B7FC-7EED35FD3BBA}" name="Table14567" displayName="Table14567" ref="A1:T13" totalsRowShown="0" headerRowDxfId="43" dataDxfId="42">
  <tableColumns count="20">
    <tableColumn id="22" xr3:uid="{F07E2603-F5BD-43CF-B141-1D26EDBAFDE6}" name="Categoria" dataDxfId="41"/>
    <tableColumn id="21" xr3:uid="{9A7F1BED-4F36-4610-BBF2-03D2C28FE2FB}" name="% intensità agevolazione" dataDxfId="40"/>
    <tableColumn id="20" xr3:uid="{54AC256F-EF17-4F0D-888A-0DE8CA03A7F9}" name="eventuale maggiorazione % intensità massima di agevolazione *" dataDxfId="39"/>
    <tableColumn id="14" xr3:uid="{CD6D6E01-F56A-4FEF-83A5-38094C6F48BD}" name="Tipologia di reclutamento (scegliere da menù a tendina)" dataDxfId="38"/>
    <tableColumn id="3" xr3:uid="{98367534-490E-4042-A803-51D5C2D87793}" name="Fascia di costo (Alta/Media/Bassa)" dataDxfId="37"/>
    <tableColumn id="5" xr3:uid="{26A5433D-A296-46CF-9A50-7F51B075172D}" name="# Mesi persona" dataDxfId="36"/>
    <tableColumn id="19" xr3:uid="{AA4B3629-E659-4A0C-9CE2-C59C170080B6}" name="Ore/anno" dataDxfId="35"/>
    <tableColumn id="6" xr3:uid="{906CEA01-0470-4CFB-AD20-B5250524EF14}" name="Costo standard (€/ora)" dataDxfId="34"/>
    <tableColumn id="7" xr3:uid="{28C2D4CD-956B-4F34-B105-ABA03E2875BB}" name="Costo Personale (€)" dataDxfId="33">
      <calculatedColumnFormula>Table14567[[#This Row],[Costo standard (€/ora)]]*Table14567[[#This Row],['# Mesi persona]]*Table14567[[#This Row],[Ore/anno]]/12</calculatedColumnFormula>
    </tableColumn>
    <tableColumn id="8" xr3:uid="{D0ECC5B0-3983-449B-9600-89760619F461}" name="Costi indiretti (15%)" dataDxfId="32">
      <calculatedColumnFormula>Table14567[[#This Row],[Costo Personale (€)]]*0.15</calculatedColumnFormula>
    </tableColumn>
    <tableColumn id="16" xr3:uid="{4FEAF371-1A0A-4628-AE39-9373520A211F}" name="Costo Totale del Personale (€)" dataDxfId="31">
      <calculatedColumnFormula>Table14567[[#This Row],[Costo Personale (€)]]+Table14567[[#This Row],[Costi indiretti (15%)]]</calculatedColumnFormula>
    </tableColumn>
    <tableColumn id="9" xr3:uid="{CC54C98B-77EE-499F-8581-862FE1FDEB20}" name="% agovolazioni localizzate nelle Regioni del Mezzogiorno" dataDxfId="30"/>
    <tableColumn id="11" xr3:uid="{389A9BD5-4276-450B-8E9E-2C3C72FE471C}" name="% agevolazioni in investimenti di cui linea di intervento 022_x000a_(minimo 17%)" dataDxfId="29"/>
    <tableColumn id="12" xr3:uid="{4BBF21EF-BC73-4BE2-AD22-4487C5173F0B}" name="% agevolazioni in investimenti di cui linea di intervento 023_x000a_(minimo 26%)" dataDxfId="28"/>
    <tableColumn id="13" xr3:uid="{90A40A2F-57F7-4912-BE88-D0B668D42049}" name="% agevolazioni in investimenti di cui linea di intervento 006_x000a_(minimo 57%)" dataDxfId="27"/>
    <tableColumn id="4" xr3:uid="{A6392648-7F6C-4708-8628-A3301A00C688}" name="Agevolazione" dataDxfId="26">
      <calculatedColumnFormula>Table14567[[#This Row],[Costo Totale del Personale (€)]]*(Table14567[[#This Row],[% intensità agevolazione]]+Table14567[[#This Row],[eventuale maggiorazione % intensità massima di agevolazione *]])</calculatedColumnFormula>
    </tableColumn>
    <tableColumn id="2" xr3:uid="{552BEA76-756A-47F5-B2EE-D60BA2287C6B}" name="Agevolazione nelle Regioni del Mezzogiorno" dataDxfId="25">
      <calculatedColumnFormula>Table14567[[#This Row],[Agevolazione]]*Table14567[[#This Row],[% agovolazioni localizzate nelle Regioni del Mezzogiorno]]</calculatedColumnFormula>
    </tableColumn>
    <tableColumn id="24" xr3:uid="{1BCB2788-3499-4CBD-871D-FA12E3CEB105}" name="Agevolazioni linea 022" dataDxfId="24">
      <calculatedColumnFormula>Table14567[[#This Row],[Agevolazione]]*Table14567[[#This Row],[% agevolazioni in investimenti di cui linea di intervento 022
(minimo 17%)]]</calculatedColumnFormula>
    </tableColumn>
    <tableColumn id="25" xr3:uid="{5EBB40EC-C5E4-4690-825D-B1CD464A454E}" name="Agevolazioni linea 023" dataDxfId="23">
      <calculatedColumnFormula>Table14567[[#This Row],[Agevolazione]]*Table14567[[#This Row],[% agevolazioni in investimenti di cui linea di intervento 023
(minimo 26%)]]</calculatedColumnFormula>
    </tableColumn>
    <tableColumn id="26" xr3:uid="{FFA211B0-3849-44EC-9997-51A18F77BBAE}" name="Agevolazioni linea 006" dataDxfId="22">
      <calculatedColumnFormula>Table14567[[#This Row],[Agevolazione]]*Table14567[[#This Row],[% agevolazioni in investimenti di cui linea di intervento 006
(minimo 57%)]]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681C332-47B3-4754-A3BB-38B19B319336}" name="Table145678" displayName="Table145678" ref="A1:T13" totalsRowShown="0" headerRowDxfId="21" dataDxfId="20">
  <tableColumns count="20">
    <tableColumn id="22" xr3:uid="{8905C906-7520-4322-86DE-3150ABAEB1BC}" name="Categoria" dataDxfId="19"/>
    <tableColumn id="21" xr3:uid="{5653CBF1-363B-473A-9E15-5A9ED10158F6}" name="% intensità agevolazione" dataDxfId="18"/>
    <tableColumn id="20" xr3:uid="{1288C188-A21B-449A-9110-930E47494293}" name="eventuale maggiorazione % intensità agevolazione" dataDxfId="17"/>
    <tableColumn id="10" xr3:uid="{5D97805B-C975-4767-912C-C484149C2F3A}" name="Tipologia di reclutamento (scegliere da menù a tendina)" dataDxfId="16"/>
    <tableColumn id="3" xr3:uid="{A37BD4F8-4F33-4875-959F-7E302687AD5F}" name="Fascia di costo (Alta/Media/Bassa)" dataDxfId="15"/>
    <tableColumn id="5" xr3:uid="{9AB870C2-A8EE-435E-85CA-943A395A848C}" name="# Mesi persona" dataDxfId="14"/>
    <tableColumn id="19" xr3:uid="{30B513FB-63F2-4FD8-89D2-E0A53D4A1A8A}" name="Ore/anno" dataDxfId="13"/>
    <tableColumn id="6" xr3:uid="{6BBAAD04-7149-43C2-8F7E-8D0FD55F6876}" name="Costo standard (€/ora)" dataDxfId="12"/>
    <tableColumn id="7" xr3:uid="{612F5B5D-B3F9-48D0-8DC0-AEE98D75C08D}" name="Costo Personale (€)" dataDxfId="11">
      <calculatedColumnFormula>Table145678[[#This Row],[Costo standard (€/ora)]]*Table145678[[#This Row],['# Mesi persona]]*Table145678[[#This Row],[Ore/anno]]/12</calculatedColumnFormula>
    </tableColumn>
    <tableColumn id="8" xr3:uid="{1EE03608-2053-4F9D-88FA-8A8D38ADD9A5}" name="Costi indiretti (15%)" dataDxfId="10">
      <calculatedColumnFormula>Table145678[[#This Row],[Costo Personale (€)]]*0.15</calculatedColumnFormula>
    </tableColumn>
    <tableColumn id="16" xr3:uid="{47564076-BBB8-4011-9840-795BB2804795}" name="Costo Totale del Personale (€)" dataDxfId="9">
      <calculatedColumnFormula>Table145678[[#This Row],[Costo Personale (€)]]+Table145678[[#This Row],[Costi indiretti (15%)]]</calculatedColumnFormula>
    </tableColumn>
    <tableColumn id="9" xr3:uid="{0DECD784-C534-44C9-8024-C8C2909E0A72}" name="% agovolazioni localizzate nelle Regioni del Mezzogiorno" dataDxfId="8"/>
    <tableColumn id="11" xr3:uid="{E30932C3-1DF4-421A-8CAB-4123E4DDAEFB}" name="% agevolazioni in investimenti di cui linea di intervento 022_x000a_(minimo 17%)" dataDxfId="7"/>
    <tableColumn id="12" xr3:uid="{DC8438C1-EF7F-4179-B878-97F1AAC9262B}" name="% agevolazioni in investimenti di cui linea di intervento 023_x000a_(minimo 26%)" dataDxfId="6"/>
    <tableColumn id="13" xr3:uid="{F51398B6-ECE2-4F15-A711-D8BDF7AB08BF}" name="% agevolazioni in investimenti di cui linea di intervento 006_x000a_(57%)" dataDxfId="5"/>
    <tableColumn id="4" xr3:uid="{51341A85-14D5-441C-B8D7-DE419BD44E17}" name="Agevolazione" dataDxfId="4">
      <calculatedColumnFormula>Table145678[[#This Row],[Costo Totale del Personale (€)]]*(Table145678[[#This Row],[% intensità agevolazione]]+Table145678[[#This Row],[eventuale maggiorazione % intensità agevolazione]])</calculatedColumnFormula>
    </tableColumn>
    <tableColumn id="2" xr3:uid="{A3E6EE60-F107-40BD-AF51-7D7E280BC8E8}" name="Agevolazione nelle Regioni del Mezzogiorno" dataDxfId="3">
      <calculatedColumnFormula>Table145678[[#This Row],[Agevolazione]]*Table145678[[#This Row],[% agovolazioni localizzate nelle Regioni del Mezzogiorno]]</calculatedColumnFormula>
    </tableColumn>
    <tableColumn id="24" xr3:uid="{41852BBA-D50A-4B7D-ACD5-700AAA8ED49B}" name="Agevolazioni linea 022" dataDxfId="2">
      <calculatedColumnFormula>Table145678[[#This Row],[Agevolazione]]*Table145678[[#This Row],[% agevolazioni in investimenti di cui linea di intervento 022
(minimo 17%)]]</calculatedColumnFormula>
    </tableColumn>
    <tableColumn id="25" xr3:uid="{80EF7452-1B30-4FE7-910B-778F3D355417}" name="Agevolazioni linea 023" dataDxfId="1">
      <calculatedColumnFormula>Table145678[[#This Row],[Agevolazione]]*Table145678[[#This Row],[% agevolazioni in investimenti di cui linea di intervento 023
(minimo 26%)]]</calculatedColumnFormula>
    </tableColumn>
    <tableColumn id="26" xr3:uid="{36CA6D48-D540-478C-A1BD-E3182BC34D5C}" name="Agevolazioni linea 006" dataDxfId="0">
      <calculatedColumnFormula>Table145678[[#This Row],[Agevolazione]]*Table145678[[#This Row],[% agevolazioni in investimenti di cui linea di intervento 006
(57%)]]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gea.mur.gov.it/docs/Pe/m_pi.AOOSG_MUR.REGISTRO%20DECRETI(R).0000341.15-03-2022.pdf" TargetMode="External"/><Relationship Id="rId1" Type="http://schemas.openxmlformats.org/officeDocument/2006/relationships/hyperlink" Target="https://www.mur.gov.it/sites/default/files/2022-10/PNRR_LINEE%20GUIDA%20PER%20LA%20RENDICONTAZIONE.pdf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58720-5CD5-4ADE-9C3A-A5D3F9424576}">
  <dimension ref="A1:H48"/>
  <sheetViews>
    <sheetView showGridLines="0" tabSelected="1" zoomScale="90" zoomScaleNormal="90" workbookViewId="0">
      <selection activeCell="E14" sqref="E14"/>
    </sheetView>
  </sheetViews>
  <sheetFormatPr defaultRowHeight="15.6" x14ac:dyDescent="0.3"/>
  <cols>
    <col min="1" max="1" width="8.796875" style="124"/>
    <col min="2" max="2" width="130.59765625" style="27" customWidth="1"/>
    <col min="3" max="4" width="9.3984375" style="27" customWidth="1"/>
    <col min="5" max="5" width="19.19921875" style="27" customWidth="1"/>
    <col min="6" max="8" width="9.3984375" style="27" customWidth="1"/>
    <col min="9" max="12" width="9.3984375" customWidth="1"/>
  </cols>
  <sheetData>
    <row r="1" spans="1:8" x14ac:dyDescent="0.3">
      <c r="A1" s="122"/>
      <c r="B1" s="123"/>
    </row>
    <row r="2" spans="1:8" x14ac:dyDescent="0.3">
      <c r="B2" s="125"/>
    </row>
    <row r="3" spans="1:8" x14ac:dyDescent="0.3">
      <c r="B3" s="125"/>
    </row>
    <row r="4" spans="1:8" x14ac:dyDescent="0.3">
      <c r="B4" s="125"/>
    </row>
    <row r="5" spans="1:8" x14ac:dyDescent="0.3">
      <c r="B5" s="125"/>
    </row>
    <row r="6" spans="1:8" x14ac:dyDescent="0.3">
      <c r="B6" s="125"/>
    </row>
    <row r="7" spans="1:8" ht="34.200000000000003" customHeight="1" x14ac:dyDescent="0.3">
      <c r="A7" s="126"/>
      <c r="B7" s="127" t="s">
        <v>0</v>
      </c>
      <c r="C7" s="51"/>
      <c r="E7" s="28"/>
    </row>
    <row r="8" spans="1:8" s="27" customFormat="1" ht="21.6" customHeight="1" x14ac:dyDescent="0.3">
      <c r="A8" s="128"/>
      <c r="B8" s="129" t="s">
        <v>93</v>
      </c>
      <c r="C8" s="51"/>
      <c r="E8" s="50"/>
      <c r="F8" s="48"/>
      <c r="G8" s="48"/>
      <c r="H8" s="48"/>
    </row>
    <row r="9" spans="1:8" s="27" customFormat="1" x14ac:dyDescent="0.3">
      <c r="A9" s="128"/>
      <c r="B9" s="130" t="s">
        <v>114</v>
      </c>
      <c r="C9" s="51"/>
      <c r="E9" s="49"/>
      <c r="F9" s="33"/>
      <c r="G9" s="33"/>
      <c r="H9" s="33"/>
    </row>
    <row r="10" spans="1:8" s="27" customFormat="1" ht="28.8" x14ac:dyDescent="0.3">
      <c r="A10" s="128"/>
      <c r="B10" s="160" t="s">
        <v>115</v>
      </c>
      <c r="C10" s="51"/>
      <c r="E10" s="49"/>
      <c r="F10" s="33"/>
      <c r="G10" s="33"/>
      <c r="H10" s="33"/>
    </row>
    <row r="11" spans="1:8" s="27" customFormat="1" x14ac:dyDescent="0.3">
      <c r="A11" s="128"/>
      <c r="B11" s="131"/>
      <c r="C11" s="51"/>
      <c r="E11" s="49"/>
      <c r="F11" s="33"/>
      <c r="G11" s="33"/>
      <c r="H11" s="33"/>
    </row>
    <row r="12" spans="1:8" s="27" customFormat="1" x14ac:dyDescent="0.3">
      <c r="A12" s="128"/>
      <c r="B12" s="127" t="s">
        <v>1</v>
      </c>
      <c r="C12" s="51"/>
      <c r="E12" s="49"/>
      <c r="F12" s="33"/>
      <c r="G12" s="33"/>
      <c r="H12" s="33"/>
    </row>
    <row r="13" spans="1:8" s="27" customFormat="1" x14ac:dyDescent="0.3">
      <c r="A13" s="128"/>
      <c r="B13" s="132" t="s">
        <v>94</v>
      </c>
      <c r="C13" s="51"/>
    </row>
    <row r="14" spans="1:8" s="27" customFormat="1" x14ac:dyDescent="0.3">
      <c r="A14" s="128"/>
      <c r="B14" s="131" t="s">
        <v>95</v>
      </c>
      <c r="C14" s="51"/>
    </row>
    <row r="15" spans="1:8" s="27" customFormat="1" x14ac:dyDescent="0.3">
      <c r="A15" s="128"/>
      <c r="B15" s="133" t="s">
        <v>96</v>
      </c>
      <c r="C15" s="51"/>
    </row>
    <row r="16" spans="1:8" s="27" customFormat="1" ht="28.8" x14ac:dyDescent="0.3">
      <c r="A16" s="128"/>
      <c r="B16" s="159" t="s">
        <v>109</v>
      </c>
      <c r="C16" s="51"/>
      <c r="D16" s="51"/>
    </row>
    <row r="17" spans="1:4" s="27" customFormat="1" x14ac:dyDescent="0.3">
      <c r="A17" s="128"/>
      <c r="B17" s="132" t="s">
        <v>2</v>
      </c>
      <c r="C17" s="51"/>
      <c r="D17" s="51"/>
    </row>
    <row r="18" spans="1:4" s="27" customFormat="1" x14ac:dyDescent="0.3">
      <c r="A18" s="128"/>
      <c r="B18" s="131" t="s">
        <v>3</v>
      </c>
      <c r="C18" s="51"/>
      <c r="D18" s="51"/>
    </row>
    <row r="19" spans="1:4" s="27" customFormat="1" x14ac:dyDescent="0.3">
      <c r="A19" s="128"/>
      <c r="B19" s="131"/>
      <c r="C19" s="51"/>
      <c r="D19" s="51"/>
    </row>
    <row r="20" spans="1:4" s="27" customFormat="1" x14ac:dyDescent="0.3">
      <c r="A20" s="128"/>
      <c r="B20" s="127" t="s">
        <v>4</v>
      </c>
      <c r="C20" s="51"/>
      <c r="D20" s="51"/>
    </row>
    <row r="21" spans="1:4" s="27" customFormat="1" x14ac:dyDescent="0.3">
      <c r="A21" s="128"/>
      <c r="B21" s="131" t="s">
        <v>97</v>
      </c>
      <c r="C21" s="51"/>
      <c r="D21" s="51"/>
    </row>
    <row r="22" spans="1:4" s="27" customFormat="1" x14ac:dyDescent="0.3">
      <c r="A22" s="128"/>
      <c r="B22" s="131" t="s">
        <v>98</v>
      </c>
      <c r="C22" s="51"/>
      <c r="D22" s="51"/>
    </row>
    <row r="23" spans="1:4" s="27" customFormat="1" x14ac:dyDescent="0.3">
      <c r="A23" s="128"/>
      <c r="B23" s="131" t="s">
        <v>99</v>
      </c>
      <c r="C23" s="51"/>
      <c r="D23" s="51"/>
    </row>
    <row r="24" spans="1:4" s="27" customFormat="1" x14ac:dyDescent="0.3">
      <c r="A24" s="128"/>
      <c r="B24" s="134"/>
      <c r="C24" s="51"/>
      <c r="D24" s="51"/>
    </row>
    <row r="25" spans="1:4" s="27" customFormat="1" x14ac:dyDescent="0.3">
      <c r="A25" s="128"/>
      <c r="B25" s="127" t="s">
        <v>5</v>
      </c>
      <c r="C25" s="51"/>
      <c r="D25" s="51"/>
    </row>
    <row r="26" spans="1:4" s="27" customFormat="1" x14ac:dyDescent="0.3">
      <c r="A26" s="128"/>
      <c r="B26" s="135" t="s">
        <v>6</v>
      </c>
      <c r="C26" s="51"/>
      <c r="D26" s="51"/>
    </row>
    <row r="27" spans="1:4" s="27" customFormat="1" x14ac:dyDescent="0.3">
      <c r="A27" s="128"/>
      <c r="B27" s="136" t="s">
        <v>7</v>
      </c>
      <c r="C27" s="51"/>
      <c r="D27" s="51"/>
    </row>
    <row r="28" spans="1:4" s="27" customFormat="1" x14ac:dyDescent="0.3">
      <c r="A28" s="128"/>
      <c r="B28" s="136" t="s">
        <v>8</v>
      </c>
      <c r="C28" s="51"/>
      <c r="D28" s="51"/>
    </row>
    <row r="29" spans="1:4" s="27" customFormat="1" x14ac:dyDescent="0.3">
      <c r="A29" s="128"/>
      <c r="B29" s="131"/>
      <c r="C29" s="51"/>
      <c r="D29" s="51"/>
    </row>
    <row r="30" spans="1:4" x14ac:dyDescent="0.3">
      <c r="A30" s="126"/>
      <c r="B30" s="127" t="s">
        <v>9</v>
      </c>
      <c r="C30" s="51"/>
      <c r="D30" s="51"/>
    </row>
    <row r="31" spans="1:4" x14ac:dyDescent="0.3">
      <c r="A31" s="126"/>
      <c r="B31" s="127" t="s">
        <v>100</v>
      </c>
      <c r="C31" s="51"/>
      <c r="D31" s="51"/>
    </row>
    <row r="32" spans="1:4" x14ac:dyDescent="0.3">
      <c r="A32" s="126"/>
      <c r="B32" s="127" t="s">
        <v>101</v>
      </c>
      <c r="C32" s="51"/>
      <c r="D32" s="51"/>
    </row>
    <row r="33" spans="1:4" x14ac:dyDescent="0.3">
      <c r="A33" s="126"/>
      <c r="B33" s="127" t="s">
        <v>102</v>
      </c>
      <c r="C33" s="51"/>
      <c r="D33" s="51"/>
    </row>
    <row r="34" spans="1:4" ht="31.8" customHeight="1" x14ac:dyDescent="0.3">
      <c r="A34" s="126"/>
      <c r="B34" s="138" t="s">
        <v>113</v>
      </c>
      <c r="C34" s="51"/>
      <c r="D34" s="51"/>
    </row>
    <row r="35" spans="1:4" ht="20.25" customHeight="1" x14ac:dyDescent="0.3">
      <c r="A35" s="126"/>
      <c r="B35" s="131"/>
      <c r="C35" s="51"/>
      <c r="D35" s="51"/>
    </row>
    <row r="36" spans="1:4" x14ac:dyDescent="0.3">
      <c r="A36" s="126"/>
      <c r="B36" s="137" t="s">
        <v>107</v>
      </c>
      <c r="C36" s="51"/>
      <c r="D36" s="51"/>
    </row>
    <row r="37" spans="1:4" x14ac:dyDescent="0.3">
      <c r="A37" s="126"/>
      <c r="B37" s="137" t="s">
        <v>111</v>
      </c>
      <c r="C37" s="51"/>
      <c r="D37" s="51"/>
    </row>
    <row r="38" spans="1:4" x14ac:dyDescent="0.3">
      <c r="A38" s="126"/>
      <c r="B38" s="130" t="s">
        <v>112</v>
      </c>
      <c r="C38" s="51"/>
      <c r="D38" s="51"/>
    </row>
    <row r="39" spans="1:4" x14ac:dyDescent="0.3">
      <c r="A39" s="126"/>
      <c r="B39" s="130" t="s">
        <v>110</v>
      </c>
      <c r="C39" s="51"/>
      <c r="D39" s="51"/>
    </row>
    <row r="40" spans="1:4" x14ac:dyDescent="0.3">
      <c r="B40" s="134"/>
      <c r="C40" s="51"/>
      <c r="D40" s="51"/>
    </row>
    <row r="41" spans="1:4" ht="16.2" thickBot="1" x14ac:dyDescent="0.35">
      <c r="A41" s="147"/>
      <c r="B41" s="148" t="s">
        <v>108</v>
      </c>
      <c r="C41" s="51"/>
      <c r="D41" s="51"/>
    </row>
    <row r="42" spans="1:4" x14ac:dyDescent="0.3">
      <c r="A42" s="126"/>
      <c r="B42" s="149"/>
      <c r="C42" s="51"/>
      <c r="D42" s="51"/>
    </row>
    <row r="43" spans="1:4" x14ac:dyDescent="0.3">
      <c r="B43" s="28"/>
      <c r="D43" s="51"/>
    </row>
    <row r="44" spans="1:4" x14ac:dyDescent="0.3">
      <c r="B44" s="28"/>
    </row>
    <row r="45" spans="1:4" x14ac:dyDescent="0.3">
      <c r="B45" s="28"/>
    </row>
    <row r="46" spans="1:4" x14ac:dyDescent="0.3">
      <c r="B46" s="28"/>
    </row>
    <row r="47" spans="1:4" x14ac:dyDescent="0.3">
      <c r="B47" s="28"/>
    </row>
    <row r="48" spans="1:4" x14ac:dyDescent="0.3">
      <c r="B48" s="28"/>
    </row>
  </sheetData>
  <hyperlinks>
    <hyperlink ref="B28" r:id="rId1" xr:uid="{49F861D1-54A1-456F-8670-D7AA3A3D2F63}"/>
    <hyperlink ref="B27" r:id="rId2" xr:uid="{4C8018FE-1AD0-48A7-BCC0-A57C9C29A7E7}"/>
  </hyperlinks>
  <pageMargins left="0.7" right="0.7" top="0.75" bottom="0.75" header="0.3" footer="0.3"/>
  <pageSetup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A7AB7-85B8-4B9E-9A7C-B27E56548DC4}">
  <sheetPr>
    <tabColor theme="9" tint="0.59999389629810485"/>
    <pageSetUpPr fitToPage="1"/>
  </sheetPr>
  <dimension ref="A1:BB20"/>
  <sheetViews>
    <sheetView zoomScaleNormal="100" workbookViewId="0">
      <pane xSplit="1" ySplit="8" topLeftCell="B9" activePane="bottomRight" state="frozen"/>
      <selection activeCell="B42" sqref="B42"/>
      <selection pane="topRight" activeCell="B42" sqref="B42"/>
      <selection pane="bottomLeft" activeCell="B42" sqref="B42"/>
      <selection pane="bottomRight" activeCell="E15" sqref="E15"/>
    </sheetView>
  </sheetViews>
  <sheetFormatPr defaultColWidth="7.8984375" defaultRowHeight="14.4" x14ac:dyDescent="0.3"/>
  <cols>
    <col min="1" max="1" width="40.8984375" style="5" bestFit="1" customWidth="1"/>
    <col min="2" max="2" width="27.69921875" style="5" customWidth="1"/>
    <col min="3" max="3" width="27.69921875" style="14" customWidth="1"/>
    <col min="4" max="23" width="20.3984375" style="5" customWidth="1"/>
    <col min="24" max="29" width="20.3984375" style="66" hidden="1" customWidth="1"/>
    <col min="30" max="31" width="23.09765625" style="5" customWidth="1"/>
    <col min="32" max="32" width="21.69921875" style="5" customWidth="1"/>
    <col min="33" max="34" width="22.19921875" style="5" customWidth="1"/>
    <col min="35" max="35" width="20.19921875" style="5" bestFit="1" customWidth="1"/>
    <col min="36" max="38" width="19.59765625" style="5" customWidth="1"/>
    <col min="39" max="39" width="63.09765625" style="5" customWidth="1"/>
    <col min="40" max="40" width="19.59765625" style="5" customWidth="1"/>
    <col min="41" max="16384" width="7.8984375" style="5"/>
  </cols>
  <sheetData>
    <row r="1" spans="1:54" customFormat="1" ht="15.6" x14ac:dyDescent="0.3">
      <c r="A1" s="163" t="s">
        <v>10</v>
      </c>
      <c r="B1" s="163"/>
      <c r="C1" s="163"/>
      <c r="D1" s="163"/>
      <c r="E1" s="163"/>
      <c r="F1" s="163"/>
      <c r="G1" s="163"/>
      <c r="H1" s="163"/>
      <c r="X1" s="62"/>
      <c r="Y1" s="62"/>
      <c r="Z1" s="62"/>
      <c r="AA1" s="62"/>
      <c r="AB1" s="62"/>
      <c r="AC1" s="62"/>
    </row>
    <row r="2" spans="1:54" customFormat="1" ht="15.6" x14ac:dyDescent="0.3">
      <c r="A2" s="164" t="s">
        <v>11</v>
      </c>
      <c r="B2" s="164"/>
      <c r="C2" s="164"/>
      <c r="D2" s="165" t="s">
        <v>12</v>
      </c>
      <c r="E2" s="165"/>
      <c r="F2" s="165"/>
      <c r="G2" s="165"/>
      <c r="H2" s="165"/>
      <c r="X2" s="62"/>
      <c r="Y2" s="62"/>
      <c r="Z2" s="62"/>
      <c r="AA2" s="62"/>
      <c r="AB2" s="62"/>
      <c r="AC2" s="62"/>
    </row>
    <row r="3" spans="1:54" customFormat="1" ht="15.6" x14ac:dyDescent="0.3">
      <c r="A3" s="164" t="s">
        <v>13</v>
      </c>
      <c r="B3" s="164"/>
      <c r="C3" s="164"/>
      <c r="D3" s="165" t="s">
        <v>14</v>
      </c>
      <c r="E3" s="165"/>
      <c r="F3" s="165"/>
      <c r="G3" s="165"/>
      <c r="H3" s="165"/>
      <c r="X3" s="62"/>
      <c r="Y3" s="62"/>
      <c r="Z3" s="62"/>
      <c r="AA3" s="62"/>
      <c r="AB3" s="62"/>
      <c r="AC3" s="62"/>
    </row>
    <row r="4" spans="1:54" customFormat="1" ht="15.6" x14ac:dyDescent="0.3">
      <c r="A4" s="166" t="s">
        <v>105</v>
      </c>
      <c r="B4" s="166"/>
      <c r="C4" s="166"/>
      <c r="D4" s="165" t="s">
        <v>106</v>
      </c>
      <c r="E4" s="165"/>
      <c r="F4" s="165"/>
      <c r="G4" s="165"/>
      <c r="H4" s="165"/>
      <c r="X4" s="62"/>
      <c r="Y4" s="62"/>
      <c r="Z4" s="62"/>
      <c r="AA4" s="62"/>
      <c r="AB4" s="62"/>
      <c r="AC4" s="62"/>
    </row>
    <row r="5" spans="1:54" customFormat="1" ht="15.6" x14ac:dyDescent="0.3">
      <c r="A5" s="26"/>
      <c r="B5" s="26"/>
      <c r="C5" s="26"/>
      <c r="D5" s="26"/>
      <c r="E5" s="26"/>
      <c r="F5" s="26"/>
      <c r="G5" s="26"/>
      <c r="H5" s="26"/>
      <c r="X5" s="62"/>
      <c r="Y5" s="62"/>
      <c r="Z5" s="62"/>
      <c r="AA5" s="62"/>
      <c r="AB5" s="62"/>
      <c r="AC5" s="62"/>
    </row>
    <row r="6" spans="1:54" x14ac:dyDescent="0.3">
      <c r="A6" s="6"/>
      <c r="B6" s="6"/>
      <c r="C6" s="7"/>
    </row>
    <row r="7" spans="1:54" s="153" customFormat="1" ht="74.7" customHeight="1" x14ac:dyDescent="0.25">
      <c r="A7" s="167" t="s">
        <v>15</v>
      </c>
      <c r="B7" s="167" t="s">
        <v>16</v>
      </c>
      <c r="C7" s="167" t="s">
        <v>17</v>
      </c>
      <c r="D7" s="169" t="s">
        <v>18</v>
      </c>
      <c r="E7" s="169"/>
      <c r="F7" s="169"/>
      <c r="G7" s="169"/>
      <c r="H7" s="169"/>
      <c r="I7" s="169"/>
      <c r="J7" s="169" t="s">
        <v>19</v>
      </c>
      <c r="K7" s="169"/>
      <c r="L7" s="169"/>
      <c r="M7" s="169"/>
      <c r="N7" s="169"/>
      <c r="O7" s="169"/>
      <c r="P7" s="169"/>
      <c r="Q7" s="169" t="s">
        <v>20</v>
      </c>
      <c r="R7" s="169"/>
      <c r="S7" s="169"/>
      <c r="T7" s="169"/>
      <c r="U7" s="169"/>
      <c r="V7" s="169"/>
      <c r="W7" s="169"/>
      <c r="X7" s="170" t="s">
        <v>21</v>
      </c>
      <c r="Y7" s="170"/>
      <c r="Z7" s="170"/>
      <c r="AA7" s="170"/>
      <c r="AB7" s="170"/>
      <c r="AC7" s="170"/>
      <c r="AD7" s="168" t="s">
        <v>22</v>
      </c>
      <c r="AE7" s="168"/>
      <c r="AF7" s="168"/>
      <c r="AG7" s="168"/>
      <c r="AH7" s="168"/>
      <c r="AI7" s="168"/>
      <c r="AJ7" s="161"/>
      <c r="AK7" s="162"/>
      <c r="AL7" s="162"/>
      <c r="AM7" s="162"/>
      <c r="AN7" s="162"/>
      <c r="AO7" s="152"/>
      <c r="AP7" s="152"/>
      <c r="AQ7" s="152"/>
      <c r="AR7" s="152"/>
      <c r="AS7" s="152"/>
      <c r="AT7" s="152"/>
      <c r="AU7" s="152"/>
      <c r="AV7" s="152"/>
      <c r="AW7" s="152"/>
      <c r="AX7" s="152"/>
      <c r="AY7" s="152"/>
      <c r="AZ7" s="152"/>
      <c r="BA7" s="152"/>
      <c r="BB7" s="152"/>
    </row>
    <row r="8" spans="1:54" s="152" customFormat="1" ht="36" x14ac:dyDescent="0.25">
      <c r="A8" s="167"/>
      <c r="B8" s="167"/>
      <c r="C8" s="167"/>
      <c r="D8" s="150" t="s">
        <v>23</v>
      </c>
      <c r="E8" s="154" t="s">
        <v>24</v>
      </c>
      <c r="F8" s="150" t="s">
        <v>25</v>
      </c>
      <c r="G8" s="150" t="s">
        <v>26</v>
      </c>
      <c r="H8" s="150" t="s">
        <v>27</v>
      </c>
      <c r="I8" s="150" t="s">
        <v>28</v>
      </c>
      <c r="J8" s="150" t="s">
        <v>23</v>
      </c>
      <c r="K8" s="154" t="s">
        <v>29</v>
      </c>
      <c r="L8" s="150" t="s">
        <v>25</v>
      </c>
      <c r="M8" s="150" t="s">
        <v>26</v>
      </c>
      <c r="N8" s="150" t="s">
        <v>27</v>
      </c>
      <c r="O8" s="150" t="s">
        <v>28</v>
      </c>
      <c r="P8" s="150" t="s">
        <v>30</v>
      </c>
      <c r="Q8" s="150" t="s">
        <v>23</v>
      </c>
      <c r="R8" s="150" t="s">
        <v>29</v>
      </c>
      <c r="S8" s="150" t="s">
        <v>25</v>
      </c>
      <c r="T8" s="150" t="s">
        <v>26</v>
      </c>
      <c r="U8" s="150" t="s">
        <v>27</v>
      </c>
      <c r="V8" s="150" t="s">
        <v>28</v>
      </c>
      <c r="W8" s="150" t="s">
        <v>31</v>
      </c>
      <c r="X8" s="155" t="s">
        <v>23</v>
      </c>
      <c r="Y8" s="156" t="s">
        <v>24</v>
      </c>
      <c r="Z8" s="155" t="s">
        <v>25</v>
      </c>
      <c r="AA8" s="155" t="s">
        <v>26</v>
      </c>
      <c r="AB8" s="155" t="s">
        <v>27</v>
      </c>
      <c r="AC8" s="155" t="s">
        <v>28</v>
      </c>
      <c r="AD8" s="151" t="s">
        <v>32</v>
      </c>
      <c r="AE8" s="151" t="s">
        <v>33</v>
      </c>
      <c r="AF8" s="151" t="s">
        <v>25</v>
      </c>
      <c r="AG8" s="151" t="s">
        <v>26</v>
      </c>
      <c r="AH8" s="151" t="s">
        <v>27</v>
      </c>
      <c r="AI8" s="151" t="s">
        <v>28</v>
      </c>
      <c r="AJ8" s="151" t="s">
        <v>34</v>
      </c>
      <c r="AK8" s="157" t="s">
        <v>35</v>
      </c>
      <c r="AL8" s="157" t="s">
        <v>36</v>
      </c>
      <c r="AM8" s="157" t="s">
        <v>37</v>
      </c>
      <c r="AN8" s="157" t="s">
        <v>38</v>
      </c>
    </row>
    <row r="9" spans="1:54" ht="28.8" x14ac:dyDescent="0.3">
      <c r="A9" s="19" t="s">
        <v>39</v>
      </c>
      <c r="B9" s="19" t="s">
        <v>39</v>
      </c>
      <c r="C9" s="20" t="s">
        <v>40</v>
      </c>
      <c r="D9" s="21">
        <v>0</v>
      </c>
      <c r="E9" s="22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2">
        <v>0</v>
      </c>
      <c r="L9" s="21">
        <v>0</v>
      </c>
      <c r="M9" s="21">
        <v>0</v>
      </c>
      <c r="N9" s="21">
        <v>0</v>
      </c>
      <c r="O9" s="21">
        <v>0</v>
      </c>
      <c r="P9" s="21"/>
      <c r="Q9" s="82">
        <v>0</v>
      </c>
      <c r="R9" s="83">
        <v>0</v>
      </c>
      <c r="S9" s="82">
        <v>0</v>
      </c>
      <c r="T9" s="82">
        <v>0</v>
      </c>
      <c r="U9" s="82">
        <v>0</v>
      </c>
      <c r="V9" s="82">
        <v>0</v>
      </c>
      <c r="W9" s="82"/>
      <c r="X9" s="69">
        <v>0</v>
      </c>
      <c r="Y9" s="70">
        <v>0</v>
      </c>
      <c r="Z9" s="69">
        <v>0</v>
      </c>
      <c r="AA9" s="69">
        <v>0</v>
      </c>
      <c r="AB9" s="69">
        <v>0</v>
      </c>
      <c r="AC9" s="69">
        <v>0</v>
      </c>
      <c r="AD9" s="21">
        <f>SUM(X9,Q9,J9,D9)</f>
        <v>0</v>
      </c>
      <c r="AE9" s="21">
        <f>(D9*E9)+(J9*K9)+(Q9*R9)+(X9*Y9)</f>
        <v>0</v>
      </c>
      <c r="AF9" s="21">
        <f>SUM(F9,L9,S9,Z9)</f>
        <v>0</v>
      </c>
      <c r="AG9" s="21">
        <f>SUM(AA9,T9,M9,G9)</f>
        <v>0</v>
      </c>
      <c r="AH9" s="21">
        <f>SUM(AB9,U9,N9,H9)</f>
        <v>0</v>
      </c>
      <c r="AI9" s="21">
        <f>SUM(AC9,V9,O9,I9)</f>
        <v>0</v>
      </c>
      <c r="AJ9" s="44">
        <v>0</v>
      </c>
      <c r="AK9" s="44">
        <v>0</v>
      </c>
      <c r="AL9" s="44">
        <v>0</v>
      </c>
      <c r="AM9" s="44">
        <v>0</v>
      </c>
      <c r="AN9" s="22">
        <v>0</v>
      </c>
    </row>
    <row r="10" spans="1:54" ht="28.8" x14ac:dyDescent="0.3">
      <c r="A10" s="19" t="s">
        <v>41</v>
      </c>
      <c r="B10" s="19" t="s">
        <v>41</v>
      </c>
      <c r="C10" s="20" t="s">
        <v>40</v>
      </c>
      <c r="D10" s="21">
        <v>0</v>
      </c>
      <c r="E10" s="22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2">
        <v>0</v>
      </c>
      <c r="L10" s="21">
        <v>0</v>
      </c>
      <c r="M10" s="21">
        <v>0</v>
      </c>
      <c r="N10" s="21">
        <v>0</v>
      </c>
      <c r="O10" s="21">
        <v>0</v>
      </c>
      <c r="P10" s="21"/>
      <c r="Q10" s="82">
        <v>0</v>
      </c>
      <c r="R10" s="83">
        <v>0</v>
      </c>
      <c r="S10" s="82">
        <v>0</v>
      </c>
      <c r="T10" s="82">
        <v>0</v>
      </c>
      <c r="U10" s="82">
        <v>0</v>
      </c>
      <c r="V10" s="82">
        <v>0</v>
      </c>
      <c r="W10" s="82"/>
      <c r="X10" s="69">
        <v>0</v>
      </c>
      <c r="Y10" s="70">
        <v>0</v>
      </c>
      <c r="Z10" s="69">
        <v>0</v>
      </c>
      <c r="AA10" s="69">
        <v>0</v>
      </c>
      <c r="AB10" s="69">
        <v>0</v>
      </c>
      <c r="AC10" s="69">
        <v>0</v>
      </c>
      <c r="AD10" s="21">
        <f t="shared" ref="AD10:AD11" si="0">SUM(X10,Q10,J10,D10)</f>
        <v>0</v>
      </c>
      <c r="AE10" s="21">
        <f t="shared" ref="AE10:AE11" si="1">(D10*E10)+(J10*K10)+(Q10*R10)+(X10*Y10)</f>
        <v>0</v>
      </c>
      <c r="AF10" s="21">
        <f t="shared" ref="AF10:AF11" si="2">SUM(F10,L10,S10,Z10)</f>
        <v>0</v>
      </c>
      <c r="AG10" s="21">
        <f t="shared" ref="AG10:AG11" si="3">SUM(AA10,T10,M10,G10)</f>
        <v>0</v>
      </c>
      <c r="AH10" s="21">
        <f t="shared" ref="AH10:AH11" si="4">SUM(AB10,U10,N10,H10)</f>
        <v>0</v>
      </c>
      <c r="AI10" s="21">
        <f>SUM(AC10,V10,O10,I10)</f>
        <v>0</v>
      </c>
      <c r="AJ10" s="44">
        <v>0</v>
      </c>
      <c r="AK10" s="44">
        <v>0</v>
      </c>
      <c r="AL10" s="44">
        <v>0</v>
      </c>
      <c r="AM10" s="44">
        <v>0</v>
      </c>
      <c r="AN10" s="22">
        <v>0</v>
      </c>
    </row>
    <row r="11" spans="1:54" ht="28.8" x14ac:dyDescent="0.3">
      <c r="A11" s="19" t="s">
        <v>42</v>
      </c>
      <c r="B11" s="19" t="s">
        <v>42</v>
      </c>
      <c r="C11" s="20" t="s">
        <v>40</v>
      </c>
      <c r="D11" s="21">
        <v>0</v>
      </c>
      <c r="E11" s="22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2">
        <v>0</v>
      </c>
      <c r="L11" s="21">
        <v>0</v>
      </c>
      <c r="M11" s="21">
        <v>0</v>
      </c>
      <c r="N11" s="21">
        <v>0</v>
      </c>
      <c r="O11" s="21">
        <v>0</v>
      </c>
      <c r="P11" s="21"/>
      <c r="Q11" s="82">
        <v>0</v>
      </c>
      <c r="R11" s="83">
        <v>0</v>
      </c>
      <c r="S11" s="82">
        <v>0</v>
      </c>
      <c r="T11" s="82">
        <v>0</v>
      </c>
      <c r="U11" s="82">
        <v>0</v>
      </c>
      <c r="V11" s="82">
        <v>0</v>
      </c>
      <c r="W11" s="82"/>
      <c r="X11" s="69">
        <v>0</v>
      </c>
      <c r="Y11" s="70">
        <v>0</v>
      </c>
      <c r="Z11" s="69">
        <v>0</v>
      </c>
      <c r="AA11" s="69">
        <v>0</v>
      </c>
      <c r="AB11" s="69">
        <v>0</v>
      </c>
      <c r="AC11" s="69">
        <v>0</v>
      </c>
      <c r="AD11" s="21">
        <f t="shared" si="0"/>
        <v>0</v>
      </c>
      <c r="AE11" s="21">
        <f t="shared" si="1"/>
        <v>0</v>
      </c>
      <c r="AF11" s="21">
        <f t="shared" si="2"/>
        <v>0</v>
      </c>
      <c r="AG11" s="21">
        <f t="shared" si="3"/>
        <v>0</v>
      </c>
      <c r="AH11" s="21">
        <f t="shared" si="4"/>
        <v>0</v>
      </c>
      <c r="AI11" s="21">
        <f>SUM(AC11,V11,O11,I11)</f>
        <v>0</v>
      </c>
      <c r="AJ11" s="44">
        <v>0</v>
      </c>
      <c r="AK11" s="44">
        <v>0</v>
      </c>
      <c r="AL11" s="44">
        <v>0</v>
      </c>
      <c r="AM11" s="44">
        <v>0</v>
      </c>
      <c r="AN11" s="22">
        <v>0</v>
      </c>
    </row>
    <row r="12" spans="1:54" x14ac:dyDescent="0.3">
      <c r="A12" s="16" t="s">
        <v>22</v>
      </c>
      <c r="B12" s="16"/>
      <c r="C12" s="16"/>
      <c r="D12" s="23">
        <f>SUM(D9:D11)</f>
        <v>0</v>
      </c>
      <c r="E12" s="23"/>
      <c r="F12" s="23"/>
      <c r="G12" s="23"/>
      <c r="H12" s="23"/>
      <c r="I12" s="23"/>
      <c r="J12" s="23">
        <f>SUM(J9:J11)</f>
        <v>0</v>
      </c>
      <c r="K12" s="23"/>
      <c r="L12" s="23"/>
      <c r="M12" s="23"/>
      <c r="N12" s="23"/>
      <c r="O12" s="23"/>
      <c r="P12" s="23"/>
      <c r="Q12" s="23">
        <f>SUM(Q9:Q11)</f>
        <v>0</v>
      </c>
      <c r="R12" s="23"/>
      <c r="S12" s="23"/>
      <c r="T12" s="23"/>
      <c r="U12" s="23"/>
      <c r="V12" s="23"/>
      <c r="W12" s="23"/>
      <c r="X12" s="71">
        <f>SUM(X9:X11)</f>
        <v>0</v>
      </c>
      <c r="Y12" s="71"/>
      <c r="Z12" s="71"/>
      <c r="AA12" s="71"/>
      <c r="AB12" s="71"/>
      <c r="AC12" s="71"/>
      <c r="AD12" s="23">
        <f>SUM(AD9:AD11)</f>
        <v>0</v>
      </c>
      <c r="AE12" s="23">
        <f t="shared" ref="AE12:AI12" si="5">SUM(AE9:AE11)</f>
        <v>0</v>
      </c>
      <c r="AF12" s="23">
        <f t="shared" si="5"/>
        <v>0</v>
      </c>
      <c r="AG12" s="23">
        <f t="shared" si="5"/>
        <v>0</v>
      </c>
      <c r="AH12" s="23">
        <f t="shared" si="5"/>
        <v>0</v>
      </c>
      <c r="AI12" s="23">
        <f t="shared" si="5"/>
        <v>0</v>
      </c>
      <c r="AJ12" s="43">
        <f>SUM(AJ9:AJ11)</f>
        <v>0</v>
      </c>
      <c r="AK12" s="43">
        <f t="shared" ref="AK12" si="6">SUM(AK9:AK11)</f>
        <v>0</v>
      </c>
      <c r="AL12" s="43">
        <f t="shared" ref="AL12" si="7">SUM(AL9:AL11)</f>
        <v>0</v>
      </c>
      <c r="AM12" s="43">
        <f t="shared" ref="AM12" si="8">SUM(AM9:AM11)</f>
        <v>0</v>
      </c>
      <c r="AN12" s="52">
        <f>AVERAGE(AN9:AN11)</f>
        <v>0</v>
      </c>
    </row>
    <row r="13" spans="1:54" ht="15" thickBot="1" x14ac:dyDescent="0.35">
      <c r="B13" s="8"/>
      <c r="C13" s="7"/>
    </row>
    <row r="14" spans="1:54" ht="15" thickTop="1" x14ac:dyDescent="0.3">
      <c r="A14" s="25" t="s">
        <v>43</v>
      </c>
      <c r="B14" s="15" t="s">
        <v>44</v>
      </c>
      <c r="C14" s="15" t="s">
        <v>45</v>
      </c>
      <c r="AD14" s="9"/>
      <c r="AE14" s="9"/>
      <c r="AF14" s="9"/>
      <c r="AG14" s="9"/>
      <c r="AH14" s="9"/>
      <c r="AI14" s="9"/>
    </row>
    <row r="15" spans="1:54" x14ac:dyDescent="0.3">
      <c r="A15" s="10" t="s">
        <v>46</v>
      </c>
      <c r="B15" s="11">
        <f>AD12</f>
        <v>0</v>
      </c>
      <c r="C15" s="11">
        <f>AE12</f>
        <v>0</v>
      </c>
      <c r="AD15" s="12"/>
      <c r="AE15" s="12"/>
      <c r="AF15" s="12"/>
      <c r="AG15" s="12"/>
      <c r="AH15" s="12"/>
      <c r="AI15" s="12"/>
    </row>
    <row r="16" spans="1:54" ht="43.2" x14ac:dyDescent="0.3">
      <c r="A16" s="10" t="s">
        <v>47</v>
      </c>
      <c r="B16" s="13">
        <v>0</v>
      </c>
      <c r="C16" s="13">
        <v>0</v>
      </c>
    </row>
    <row r="17" spans="1:3" x14ac:dyDescent="0.3">
      <c r="A17" s="10" t="s">
        <v>48</v>
      </c>
      <c r="B17" s="13">
        <v>0</v>
      </c>
      <c r="C17" s="13">
        <v>0</v>
      </c>
    </row>
    <row r="18" spans="1:3" x14ac:dyDescent="0.3">
      <c r="A18" s="10" t="s">
        <v>49</v>
      </c>
      <c r="B18" s="13">
        <v>0</v>
      </c>
      <c r="C18" s="13">
        <v>0</v>
      </c>
    </row>
    <row r="19" spans="1:3" x14ac:dyDescent="0.3">
      <c r="A19" s="10" t="s">
        <v>50</v>
      </c>
      <c r="B19" s="13">
        <v>0</v>
      </c>
      <c r="C19" s="13">
        <v>0</v>
      </c>
    </row>
    <row r="20" spans="1:3" x14ac:dyDescent="0.3">
      <c r="A20" s="10" t="s">
        <v>51</v>
      </c>
      <c r="B20" s="13">
        <v>0</v>
      </c>
      <c r="C20" s="13">
        <v>0</v>
      </c>
    </row>
  </sheetData>
  <mergeCells count="16">
    <mergeCell ref="AJ7:AN7"/>
    <mergeCell ref="A1:H1"/>
    <mergeCell ref="A2:C2"/>
    <mergeCell ref="D2:H2"/>
    <mergeCell ref="A3:C3"/>
    <mergeCell ref="D3:H3"/>
    <mergeCell ref="A4:C4"/>
    <mergeCell ref="D4:H4"/>
    <mergeCell ref="A7:A8"/>
    <mergeCell ref="B7:B8"/>
    <mergeCell ref="C7:C8"/>
    <mergeCell ref="AD7:AI7"/>
    <mergeCell ref="D7:I7"/>
    <mergeCell ref="J7:P7"/>
    <mergeCell ref="Q7:W7"/>
    <mergeCell ref="X7:AC7"/>
  </mergeCells>
  <phoneticPr fontId="15" type="noConversion"/>
  <dataValidations count="4">
    <dataValidation type="decimal" allowBlank="1" showErrorMessage="1" sqref="D9:AD11 AF9:AN11" xr:uid="{E6D8EF1F-160E-4C9B-991C-84BF8DE7C359}">
      <formula1>0</formula1>
      <formula2>300000000</formula2>
    </dataValidation>
    <dataValidation type="list" allowBlank="1" showErrorMessage="1" sqref="C9:C11" xr:uid="{F389884D-3234-483A-9D6C-5099835095F3}">
      <formula1>"Soggetti NON destinatari di aiuti di stato,Soggetti destinatari di aiuti di stato - Grande Impresa,Soggetti destinatari di aiuti di stato - Media Impresa,Soggetti destinatari di aiuti di stato - Piccola Impresa"</formula1>
    </dataValidation>
    <dataValidation type="decimal" allowBlank="1" showInputMessage="1" showErrorMessage="1" sqref="F13:O1048576 D12:E1048576 Q12:V1048576 X13:AI1048576 R6:R7 K6:K7 D6:D8 E6:E7 F6:J8 L6:O8 Q6:Q8 S6:V8 X6:X8 Y6:Y7 Z6:AD8 AE6:AE7 AF6:AI8 AJ7 F12:P12 W12:AN12" xr:uid="{5D0B0F01-4A8A-4B8D-99C3-06404B686B24}">
      <formula1>0</formula1>
      <formula2>300000000</formula2>
    </dataValidation>
    <dataValidation type="list" allowBlank="1" showInputMessage="1" showErrorMessage="1" sqref="C12" xr:uid="{AB8486EE-D71E-415D-B5F3-036EBEF6F99D}">
      <formula1>"Soggetti destinatari di aiuti di stato, Soggetti NON destinatari di aiuti di stato - Grande Impresa, Soggetti NON destinatari di aiuti di stato - Media Impresa, Soggetti NON destinatari di aiuti di stato - Piccola Impresa"</formula1>
    </dataValidation>
  </dataValidations>
  <printOptions horizontalCentered="1" verticalCentered="1"/>
  <pageMargins left="0" right="0" top="0.39370078740157483" bottom="0.3937007874015748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56950-1FE3-41C2-914E-21CE81A3A8DF}">
  <dimension ref="A1:AM43"/>
  <sheetViews>
    <sheetView zoomScale="80" zoomScaleNormal="80" workbookViewId="0">
      <selection activeCell="F2" sqref="F2"/>
    </sheetView>
  </sheetViews>
  <sheetFormatPr defaultRowHeight="15.6" x14ac:dyDescent="0.3"/>
  <cols>
    <col min="1" max="1" width="24.19921875" customWidth="1"/>
    <col min="2" max="2" width="14.19921875" customWidth="1"/>
    <col min="3" max="3" width="12.3984375" customWidth="1"/>
    <col min="4" max="4" width="22.69921875" customWidth="1"/>
    <col min="5" max="5" width="11.3984375" customWidth="1"/>
    <col min="6" max="6" width="9" style="1" customWidth="1"/>
    <col min="7" max="7" width="6.69921875" style="1" customWidth="1"/>
    <col min="8" max="11" width="14.69921875" customWidth="1"/>
    <col min="12" max="12" width="17.19921875" customWidth="1"/>
    <col min="13" max="20" width="14.699218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09765625" customWidth="1"/>
    <col min="27" max="27" width="14.69921875" customWidth="1"/>
    <col min="28" max="28" width="13.69921875" style="75" hidden="1" customWidth="1"/>
    <col min="29" max="29" width="17.5" style="75" hidden="1" customWidth="1"/>
    <col min="30" max="30" width="16.09765625" style="75" hidden="1" customWidth="1"/>
    <col min="31" max="32" width="15.3984375" style="75" hidden="1" customWidth="1"/>
    <col min="33" max="33" width="14.69921875" style="75" hidden="1" customWidth="1"/>
    <col min="34" max="34" width="15.5" customWidth="1"/>
    <col min="35" max="35" width="14" customWidth="1"/>
    <col min="36" max="36" width="17.5" customWidth="1"/>
    <col min="37" max="37" width="18.19921875" customWidth="1"/>
    <col min="38" max="38" width="15.3984375" customWidth="1"/>
    <col min="39" max="39" width="16.69921875" customWidth="1"/>
    <col min="40" max="40" width="14.69921875" customWidth="1"/>
    <col min="41" max="41" width="13.69921875" customWidth="1"/>
    <col min="43" max="43" width="17.5" customWidth="1"/>
    <col min="44" max="44" width="8.19921875" customWidth="1"/>
    <col min="45" max="45" width="13.5" customWidth="1"/>
    <col min="46" max="46" width="14.09765625" customWidth="1"/>
    <col min="47" max="47" width="14.69921875" customWidth="1"/>
    <col min="48" max="48" width="13.69921875" customWidth="1"/>
    <col min="49" max="49" width="17.5" customWidth="1"/>
    <col min="50" max="50" width="15.19921875" customWidth="1"/>
    <col min="51" max="51" width="13.5" customWidth="1"/>
    <col min="52" max="52" width="14.09765625" customWidth="1"/>
    <col min="53" max="53" width="14.69921875" customWidth="1"/>
    <col min="54" max="54" width="13.69921875" customWidth="1"/>
  </cols>
  <sheetData>
    <row r="1" spans="1:33" s="4" customFormat="1" ht="72" x14ac:dyDescent="0.3">
      <c r="A1" s="143" t="s">
        <v>52</v>
      </c>
      <c r="B1" s="143" t="s">
        <v>53</v>
      </c>
      <c r="C1" s="143" t="s">
        <v>54</v>
      </c>
      <c r="D1" s="143" t="s">
        <v>55</v>
      </c>
      <c r="E1" s="144" t="s">
        <v>56</v>
      </c>
      <c r="F1" s="144" t="s">
        <v>57</v>
      </c>
      <c r="G1" s="144" t="s">
        <v>58</v>
      </c>
      <c r="H1" s="144" t="s">
        <v>59</v>
      </c>
      <c r="I1" s="144" t="s">
        <v>60</v>
      </c>
      <c r="J1" s="144" t="s">
        <v>61</v>
      </c>
      <c r="K1" s="144" t="s">
        <v>62</v>
      </c>
      <c r="L1" s="143" t="s">
        <v>63</v>
      </c>
      <c r="M1" s="143" t="s">
        <v>64</v>
      </c>
      <c r="N1" s="143" t="s">
        <v>65</v>
      </c>
      <c r="O1" s="143" t="s">
        <v>66</v>
      </c>
      <c r="P1" s="143" t="s">
        <v>67</v>
      </c>
      <c r="Q1" s="143" t="s">
        <v>68</v>
      </c>
      <c r="R1" s="143" t="s">
        <v>69</v>
      </c>
      <c r="S1" s="143" t="s">
        <v>70</v>
      </c>
      <c r="T1" s="143" t="s">
        <v>71</v>
      </c>
      <c r="U1" s="3"/>
      <c r="AB1" s="74"/>
      <c r="AC1" s="74"/>
      <c r="AD1" s="74"/>
      <c r="AE1" s="74"/>
      <c r="AF1" s="74"/>
      <c r="AG1" s="74"/>
    </row>
    <row r="2" spans="1:33" ht="15.6" customHeight="1" x14ac:dyDescent="0.3">
      <c r="A2" s="84" t="s">
        <v>18</v>
      </c>
      <c r="B2" s="84">
        <v>1</v>
      </c>
      <c r="C2" s="84"/>
      <c r="D2" s="84"/>
      <c r="E2" s="2" t="s">
        <v>72</v>
      </c>
      <c r="F2" s="85"/>
      <c r="G2" s="86">
        <v>1500</v>
      </c>
      <c r="H2" s="87">
        <v>73</v>
      </c>
      <c r="I2" s="87">
        <f>Table14[[#This Row],[Costo standard (€/ora)]]*Table14[[#This Row],['# Mesi persona]]*Table14[[#This Row],[Ore/anno]]/12</f>
        <v>0</v>
      </c>
      <c r="J2" s="88">
        <f>Table14[[#This Row],[Costo Personale (€)]]*0.15</f>
        <v>0</v>
      </c>
      <c r="K2" s="88">
        <f>Table14[[#This Row],[Costo Personale (€)]]+Table14[[#This Row],[Costi indiretti (15%)]]</f>
        <v>0</v>
      </c>
      <c r="L2" s="84">
        <v>0</v>
      </c>
      <c r="M2" s="89">
        <v>0.17</v>
      </c>
      <c r="N2" s="89">
        <v>0.26</v>
      </c>
      <c r="O2" s="89">
        <v>0.56999999999999995</v>
      </c>
      <c r="P2" s="90">
        <f>Table14[[#This Row],[Costo Totale del Personale (€)]]*(Table14[[#This Row],[% intensità agevolazione]]+Table14[[#This Row],[eventuale maggiorazione % intensità agevolazione]])</f>
        <v>0</v>
      </c>
      <c r="Q2" s="90">
        <f>Table14[[#This Row],[Agevolazione]]*Table14[[#This Row],[% agovolazioni localizzate nelle Regioni del Mezzogiorno]]</f>
        <v>0</v>
      </c>
      <c r="R2" s="90">
        <f>Table14[[#This Row],[Agevolazione]]*Table14[[#This Row],[% agevolazioni in investimenti di cui linea di intervento 022
(minimo 17%)]]</f>
        <v>0</v>
      </c>
      <c r="S2" s="90">
        <f>Table14[[#This Row],[Agevolazione]]*Table14[[#This Row],[% agevolazioni in investimenti di cui linea di intervento 023
(minimo 26%)]]</f>
        <v>0</v>
      </c>
      <c r="T2" s="90">
        <f>Table14[[#This Row],[Agevolazione]]*Table14[[#This Row],[% agevolazioni in investimenti di cui linea di intervento 006
(57%)]]</f>
        <v>0</v>
      </c>
      <c r="U2" s="90"/>
    </row>
    <row r="3" spans="1:33" ht="15.6" customHeight="1" x14ac:dyDescent="0.3">
      <c r="A3" s="84" t="s">
        <v>18</v>
      </c>
      <c r="B3" s="84">
        <v>1</v>
      </c>
      <c r="C3" s="84"/>
      <c r="D3" s="84"/>
      <c r="E3" s="2" t="s">
        <v>73</v>
      </c>
      <c r="F3" s="91"/>
      <c r="G3" s="86">
        <v>1500</v>
      </c>
      <c r="H3" s="87">
        <v>48</v>
      </c>
      <c r="I3" s="87">
        <f>Table14[[#This Row],[Costo standard (€/ora)]]*Table14[[#This Row],['# Mesi persona]]*Table14[[#This Row],[Ore/anno]]/12</f>
        <v>0</v>
      </c>
      <c r="J3" s="88">
        <f>Table14[[#This Row],[Costo Personale (€)]]*0.15</f>
        <v>0</v>
      </c>
      <c r="K3" s="88">
        <f>Table14[[#This Row],[Costo Personale (€)]]+Table14[[#This Row],[Costi indiretti (15%)]]</f>
        <v>0</v>
      </c>
      <c r="L3" s="84">
        <v>0</v>
      </c>
      <c r="M3" s="89">
        <v>0.17</v>
      </c>
      <c r="N3" s="89">
        <v>0.26</v>
      </c>
      <c r="O3" s="89">
        <v>0.56999999999999995</v>
      </c>
      <c r="P3" s="90">
        <f>Table14[[#This Row],[Costo Totale del Personale (€)]]*(Table14[[#This Row],[% intensità agevolazione]]+Table14[[#This Row],[eventuale maggiorazione % intensità agevolazione]])</f>
        <v>0</v>
      </c>
      <c r="Q3" s="90">
        <f>Table14[[#This Row],[Agevolazione]]*Table14[[#This Row],[% agovolazioni localizzate nelle Regioni del Mezzogiorno]]</f>
        <v>0</v>
      </c>
      <c r="R3" s="90">
        <f>Table14[[#This Row],[Agevolazione]]*Table14[[#This Row],[% agevolazioni in investimenti di cui linea di intervento 022
(minimo 17%)]]</f>
        <v>0</v>
      </c>
      <c r="S3" s="90">
        <f>Table14[[#This Row],[Agevolazione]]*Table14[[#This Row],[% agevolazioni in investimenti di cui linea di intervento 023
(minimo 26%)]]</f>
        <v>0</v>
      </c>
      <c r="T3" s="90">
        <f>Table14[[#This Row],[Agevolazione]]*Table14[[#This Row],[% agevolazioni in investimenti di cui linea di intervento 006
(57%)]]</f>
        <v>0</v>
      </c>
      <c r="U3" s="90"/>
    </row>
    <row r="4" spans="1:33" ht="15.6" customHeight="1" x14ac:dyDescent="0.3">
      <c r="A4" s="84" t="s">
        <v>18</v>
      </c>
      <c r="B4" s="84">
        <v>1</v>
      </c>
      <c r="C4" s="84"/>
      <c r="D4" s="84"/>
      <c r="E4" s="2" t="s">
        <v>74</v>
      </c>
      <c r="F4" s="91"/>
      <c r="G4" s="86">
        <v>1500</v>
      </c>
      <c r="H4" s="87">
        <v>31</v>
      </c>
      <c r="I4" s="87">
        <f>Table14[[#This Row],[Costo standard (€/ora)]]*Table14[[#This Row],['# Mesi persona]]*Table14[[#This Row],[Ore/anno]]/12</f>
        <v>0</v>
      </c>
      <c r="J4" s="88">
        <f>Table14[[#This Row],[Costo Personale (€)]]*0.15</f>
        <v>0</v>
      </c>
      <c r="K4" s="88">
        <f>Table14[[#This Row],[Costo Personale (€)]]+Table14[[#This Row],[Costi indiretti (15%)]]</f>
        <v>0</v>
      </c>
      <c r="L4" s="84">
        <v>0</v>
      </c>
      <c r="M4" s="89">
        <v>0.17</v>
      </c>
      <c r="N4" s="89">
        <v>0.26</v>
      </c>
      <c r="O4" s="89">
        <v>0.56999999999999995</v>
      </c>
      <c r="P4" s="90">
        <f>Table14[[#This Row],[Costo Totale del Personale (€)]]*(Table14[[#This Row],[% intensità agevolazione]]+Table14[[#This Row],[eventuale maggiorazione % intensità agevolazione]])</f>
        <v>0</v>
      </c>
      <c r="Q4" s="90">
        <f>Table14[[#This Row],[Agevolazione]]*Table14[[#This Row],[% agovolazioni localizzate nelle Regioni del Mezzogiorno]]</f>
        <v>0</v>
      </c>
      <c r="R4" s="90">
        <f>Table14[[#This Row],[Agevolazione]]*Table14[[#This Row],[% agevolazioni in investimenti di cui linea di intervento 022
(minimo 17%)]]</f>
        <v>0</v>
      </c>
      <c r="S4" s="90">
        <f>Table14[[#This Row],[Agevolazione]]*Table14[[#This Row],[% agevolazioni in investimenti di cui linea di intervento 023
(minimo 26%)]]</f>
        <v>0</v>
      </c>
      <c r="T4" s="90">
        <f>Table14[[#This Row],[Agevolazione]]*Table14[[#This Row],[% agevolazioni in investimenti di cui linea di intervento 006
(57%)]]</f>
        <v>0</v>
      </c>
      <c r="U4" s="90"/>
    </row>
    <row r="5" spans="1:33" ht="15.6" customHeight="1" x14ac:dyDescent="0.3">
      <c r="A5" s="84" t="s">
        <v>19</v>
      </c>
      <c r="B5" s="84">
        <v>1</v>
      </c>
      <c r="C5" s="84"/>
      <c r="D5" s="84"/>
      <c r="E5" s="2" t="s">
        <v>72</v>
      </c>
      <c r="F5" s="91"/>
      <c r="G5" s="86">
        <v>1500</v>
      </c>
      <c r="H5" s="87">
        <v>73</v>
      </c>
      <c r="I5" s="87">
        <f>Table14[[#This Row],[Costo standard (€/ora)]]*Table14[[#This Row],['# Mesi persona]]*Table14[[#This Row],[Ore/anno]]/12</f>
        <v>0</v>
      </c>
      <c r="J5" s="88">
        <f>Table14[[#This Row],[Costo Personale (€)]]*0.15</f>
        <v>0</v>
      </c>
      <c r="K5" s="88">
        <f>Table14[[#This Row],[Costo Personale (€)]]+Table14[[#This Row],[Costi indiretti (15%)]]</f>
        <v>0</v>
      </c>
      <c r="L5" s="84">
        <v>0</v>
      </c>
      <c r="M5" s="89">
        <v>0.17</v>
      </c>
      <c r="N5" s="89">
        <v>0.26</v>
      </c>
      <c r="O5" s="89">
        <v>0.56999999999999995</v>
      </c>
      <c r="P5" s="90">
        <f>Table14[[#This Row],[Costo Totale del Personale (€)]]*(Table14[[#This Row],[% intensità agevolazione]]+Table14[[#This Row],[eventuale maggiorazione % intensità agevolazione]])</f>
        <v>0</v>
      </c>
      <c r="Q5" s="90">
        <f>Table14[[#This Row],[Agevolazione]]*Table14[[#This Row],[% agovolazioni localizzate nelle Regioni del Mezzogiorno]]</f>
        <v>0</v>
      </c>
      <c r="R5" s="90">
        <f>Table14[[#This Row],[Agevolazione]]*Table14[[#This Row],[% agevolazioni in investimenti di cui linea di intervento 022
(minimo 17%)]]</f>
        <v>0</v>
      </c>
      <c r="S5" s="90">
        <f>Table14[[#This Row],[Agevolazione]]*Table14[[#This Row],[% agevolazioni in investimenti di cui linea di intervento 023
(minimo 26%)]]</f>
        <v>0</v>
      </c>
      <c r="T5" s="90">
        <f>Table14[[#This Row],[Agevolazione]]*Table14[[#This Row],[% agevolazioni in investimenti di cui linea di intervento 006
(57%)]]</f>
        <v>0</v>
      </c>
      <c r="U5" s="90"/>
    </row>
    <row r="6" spans="1:33" ht="15.6" customHeight="1" x14ac:dyDescent="0.3">
      <c r="A6" s="84" t="s">
        <v>19</v>
      </c>
      <c r="B6" s="84">
        <v>1</v>
      </c>
      <c r="C6" s="84"/>
      <c r="D6" s="84"/>
      <c r="E6" s="2" t="s">
        <v>73</v>
      </c>
      <c r="F6" s="91"/>
      <c r="G6" s="86">
        <v>1500</v>
      </c>
      <c r="H6" s="87">
        <v>48</v>
      </c>
      <c r="I6" s="87">
        <f>Table14[[#This Row],[Costo standard (€/ora)]]*Table14[[#This Row],['# Mesi persona]]*Table14[[#This Row],[Ore/anno]]/12</f>
        <v>0</v>
      </c>
      <c r="J6" s="88">
        <f>Table14[[#This Row],[Costo Personale (€)]]*0.15</f>
        <v>0</v>
      </c>
      <c r="K6" s="88">
        <f>Table14[[#This Row],[Costo Personale (€)]]+Table14[[#This Row],[Costi indiretti (15%)]]</f>
        <v>0</v>
      </c>
      <c r="L6" s="84">
        <v>0</v>
      </c>
      <c r="M6" s="89">
        <v>0.17</v>
      </c>
      <c r="N6" s="89">
        <v>0.26</v>
      </c>
      <c r="O6" s="89">
        <v>0.56999999999999995</v>
      </c>
      <c r="P6" s="90">
        <f>Table14[[#This Row],[Costo Totale del Personale (€)]]*(Table14[[#This Row],[% intensità agevolazione]]+Table14[[#This Row],[eventuale maggiorazione % intensità agevolazione]])</f>
        <v>0</v>
      </c>
      <c r="Q6" s="90">
        <f>Table14[[#This Row],[Agevolazione]]*Table14[[#This Row],[% agovolazioni localizzate nelle Regioni del Mezzogiorno]]</f>
        <v>0</v>
      </c>
      <c r="R6" s="90">
        <f>Table14[[#This Row],[Agevolazione]]*Table14[[#This Row],[% agevolazioni in investimenti di cui linea di intervento 022
(minimo 17%)]]</f>
        <v>0</v>
      </c>
      <c r="S6" s="90">
        <f>Table14[[#This Row],[Agevolazione]]*Table14[[#This Row],[% agevolazioni in investimenti di cui linea di intervento 023
(minimo 26%)]]</f>
        <v>0</v>
      </c>
      <c r="T6" s="90">
        <f>Table14[[#This Row],[Agevolazione]]*Table14[[#This Row],[% agevolazioni in investimenti di cui linea di intervento 006
(57%)]]</f>
        <v>0</v>
      </c>
      <c r="U6" s="90"/>
    </row>
    <row r="7" spans="1:33" ht="15.6" customHeight="1" x14ac:dyDescent="0.3">
      <c r="A7" s="84" t="s">
        <v>19</v>
      </c>
      <c r="B7" s="84">
        <v>1</v>
      </c>
      <c r="C7" s="84"/>
      <c r="D7" s="84"/>
      <c r="E7" s="2" t="s">
        <v>74</v>
      </c>
      <c r="F7" s="91"/>
      <c r="G7" s="86">
        <v>1500</v>
      </c>
      <c r="H7" s="87">
        <v>31</v>
      </c>
      <c r="I7" s="87">
        <f>Table14[[#This Row],[Costo standard (€/ora)]]*Table14[[#This Row],['# Mesi persona]]*Table14[[#This Row],[Ore/anno]]/12</f>
        <v>0</v>
      </c>
      <c r="J7" s="88">
        <f>Table14[[#This Row],[Costo Personale (€)]]*0.15</f>
        <v>0</v>
      </c>
      <c r="K7" s="88">
        <f>Table14[[#This Row],[Costo Personale (€)]]+Table14[[#This Row],[Costi indiretti (15%)]]</f>
        <v>0</v>
      </c>
      <c r="L7" s="84">
        <v>0</v>
      </c>
      <c r="M7" s="89">
        <v>0.17</v>
      </c>
      <c r="N7" s="89">
        <v>0.26</v>
      </c>
      <c r="O7" s="89">
        <v>0.56999999999999995</v>
      </c>
      <c r="P7" s="90">
        <f>Table14[[#This Row],[Costo Totale del Personale (€)]]*(Table14[[#This Row],[% intensità agevolazione]]+Table14[[#This Row],[eventuale maggiorazione % intensità agevolazione]])</f>
        <v>0</v>
      </c>
      <c r="Q7" s="90">
        <f>Table14[[#This Row],[Agevolazione]]*Table14[[#This Row],[% agovolazioni localizzate nelle Regioni del Mezzogiorno]]</f>
        <v>0</v>
      </c>
      <c r="R7" s="90">
        <f>Table14[[#This Row],[Agevolazione]]*Table14[[#This Row],[% agevolazioni in investimenti di cui linea di intervento 022
(minimo 17%)]]</f>
        <v>0</v>
      </c>
      <c r="S7" s="90">
        <f>Table14[[#This Row],[Agevolazione]]*Table14[[#This Row],[% agevolazioni in investimenti di cui linea di intervento 023
(minimo 26%)]]</f>
        <v>0</v>
      </c>
      <c r="T7" s="90">
        <f>Table14[[#This Row],[Agevolazione]]*Table14[[#This Row],[% agevolazioni in investimenti di cui linea di intervento 006
(57%)]]</f>
        <v>0</v>
      </c>
      <c r="U7" s="90"/>
    </row>
    <row r="8" spans="1:33" ht="15.6" customHeight="1" x14ac:dyDescent="0.3">
      <c r="A8" s="84" t="s">
        <v>20</v>
      </c>
      <c r="B8" s="84">
        <v>1</v>
      </c>
      <c r="C8" s="84"/>
      <c r="D8" s="84"/>
      <c r="E8" s="2" t="s">
        <v>72</v>
      </c>
      <c r="F8" s="91"/>
      <c r="G8" s="86">
        <v>1500</v>
      </c>
      <c r="H8" s="87">
        <v>73</v>
      </c>
      <c r="I8" s="87">
        <f>Table14[[#This Row],[Costo standard (€/ora)]]*Table14[[#This Row],['# Mesi persona]]*Table14[[#This Row],[Ore/anno]]/12</f>
        <v>0</v>
      </c>
      <c r="J8" s="88">
        <f>Table14[[#This Row],[Costo Personale (€)]]*0.15</f>
        <v>0</v>
      </c>
      <c r="K8" s="88">
        <f>Table14[[#This Row],[Costo Personale (€)]]+Table14[[#This Row],[Costi indiretti (15%)]]</f>
        <v>0</v>
      </c>
      <c r="L8" s="84">
        <v>0</v>
      </c>
      <c r="M8" s="89">
        <v>0.17</v>
      </c>
      <c r="N8" s="89">
        <v>0.26</v>
      </c>
      <c r="O8" s="89">
        <v>0.56999999999999995</v>
      </c>
      <c r="P8" s="90">
        <f>Table14[[#This Row],[Costo Totale del Personale (€)]]*(Table14[[#This Row],[% intensità agevolazione]]+Table14[[#This Row],[eventuale maggiorazione % intensità agevolazione]])</f>
        <v>0</v>
      </c>
      <c r="Q8" s="90">
        <f>Table14[[#This Row],[Agevolazione]]*Table14[[#This Row],[% agovolazioni localizzate nelle Regioni del Mezzogiorno]]</f>
        <v>0</v>
      </c>
      <c r="R8" s="90">
        <f>Table14[[#This Row],[Agevolazione]]*Table14[[#This Row],[% agevolazioni in investimenti di cui linea di intervento 022
(minimo 17%)]]</f>
        <v>0</v>
      </c>
      <c r="S8" s="90">
        <f>Table14[[#This Row],[Agevolazione]]*Table14[[#This Row],[% agevolazioni in investimenti di cui linea di intervento 023
(minimo 26%)]]</f>
        <v>0</v>
      </c>
      <c r="T8" s="90">
        <f>Table14[[#This Row],[Agevolazione]]*Table14[[#This Row],[% agevolazioni in investimenti di cui linea di intervento 006
(57%)]]</f>
        <v>0</v>
      </c>
      <c r="U8" s="90"/>
    </row>
    <row r="9" spans="1:33" ht="15.6" customHeight="1" x14ac:dyDescent="0.3">
      <c r="A9" s="84" t="s">
        <v>20</v>
      </c>
      <c r="B9" s="84">
        <v>1</v>
      </c>
      <c r="C9" s="84"/>
      <c r="D9" s="84"/>
      <c r="E9" s="2" t="s">
        <v>73</v>
      </c>
      <c r="F9" s="91"/>
      <c r="G9" s="86">
        <v>1500</v>
      </c>
      <c r="H9" s="87">
        <v>48</v>
      </c>
      <c r="I9" s="87">
        <f>Table14[[#This Row],[Costo standard (€/ora)]]*Table14[[#This Row],['# Mesi persona]]*Table14[[#This Row],[Ore/anno]]/12</f>
        <v>0</v>
      </c>
      <c r="J9" s="88">
        <f>Table14[[#This Row],[Costo Personale (€)]]*0.15</f>
        <v>0</v>
      </c>
      <c r="K9" s="88">
        <f>Table14[[#This Row],[Costo Personale (€)]]+Table14[[#This Row],[Costi indiretti (15%)]]</f>
        <v>0</v>
      </c>
      <c r="L9" s="84">
        <v>0</v>
      </c>
      <c r="M9" s="89">
        <v>0.17</v>
      </c>
      <c r="N9" s="89">
        <v>0.26</v>
      </c>
      <c r="O9" s="89">
        <v>0.56999999999999995</v>
      </c>
      <c r="P9" s="90">
        <f>Table14[[#This Row],[Costo Totale del Personale (€)]]*(Table14[[#This Row],[% intensità agevolazione]]+Table14[[#This Row],[eventuale maggiorazione % intensità agevolazione]])</f>
        <v>0</v>
      </c>
      <c r="Q9" s="90">
        <f>Table14[[#This Row],[Agevolazione]]*Table14[[#This Row],[% agovolazioni localizzate nelle Regioni del Mezzogiorno]]</f>
        <v>0</v>
      </c>
      <c r="R9" s="90">
        <f>Table14[[#This Row],[Agevolazione]]*Table14[[#This Row],[% agevolazioni in investimenti di cui linea di intervento 022
(minimo 17%)]]</f>
        <v>0</v>
      </c>
      <c r="S9" s="90">
        <f>Table14[[#This Row],[Agevolazione]]*Table14[[#This Row],[% agevolazioni in investimenti di cui linea di intervento 023
(minimo 26%)]]</f>
        <v>0</v>
      </c>
      <c r="T9" s="90">
        <f>Table14[[#This Row],[Agevolazione]]*Table14[[#This Row],[% agevolazioni in investimenti di cui linea di intervento 006
(57%)]]</f>
        <v>0</v>
      </c>
      <c r="U9" s="90"/>
    </row>
    <row r="10" spans="1:33" ht="15.6" customHeight="1" x14ac:dyDescent="0.3">
      <c r="A10" s="84" t="s">
        <v>20</v>
      </c>
      <c r="B10" s="84">
        <v>1</v>
      </c>
      <c r="C10" s="84"/>
      <c r="D10" s="84"/>
      <c r="E10" s="2" t="s">
        <v>74</v>
      </c>
      <c r="F10" s="91"/>
      <c r="G10" s="86">
        <v>1500</v>
      </c>
      <c r="H10" s="87">
        <v>31</v>
      </c>
      <c r="I10" s="87">
        <f>Table14[[#This Row],[Costo standard (€/ora)]]*Table14[[#This Row],['# Mesi persona]]*Table14[[#This Row],[Ore/anno]]/12</f>
        <v>0</v>
      </c>
      <c r="J10" s="88">
        <f>Table14[[#This Row],[Costo Personale (€)]]*0.15</f>
        <v>0</v>
      </c>
      <c r="K10" s="88">
        <f>Table14[[#This Row],[Costo Personale (€)]]+Table14[[#This Row],[Costi indiretti (15%)]]</f>
        <v>0</v>
      </c>
      <c r="L10" s="84">
        <v>0</v>
      </c>
      <c r="M10" s="89">
        <v>0.17</v>
      </c>
      <c r="N10" s="89">
        <v>0.26</v>
      </c>
      <c r="O10" s="89">
        <v>0.56999999999999995</v>
      </c>
      <c r="P10" s="90">
        <f>Table14[[#This Row],[Costo Totale del Personale (€)]]*(Table14[[#This Row],[% intensità agevolazione]]+Table14[[#This Row],[eventuale maggiorazione % intensità agevolazione]])</f>
        <v>0</v>
      </c>
      <c r="Q10" s="90">
        <f>Table14[[#This Row],[Agevolazione]]*Table14[[#This Row],[% agovolazioni localizzate nelle Regioni del Mezzogiorno]]</f>
        <v>0</v>
      </c>
      <c r="R10" s="90">
        <f>Table14[[#This Row],[Agevolazione]]*Table14[[#This Row],[% agevolazioni in investimenti di cui linea di intervento 022
(minimo 17%)]]</f>
        <v>0</v>
      </c>
      <c r="S10" s="90">
        <f>Table14[[#This Row],[Agevolazione]]*Table14[[#This Row],[% agevolazioni in investimenti di cui linea di intervento 023
(minimo 26%)]]</f>
        <v>0</v>
      </c>
      <c r="T10" s="90">
        <f>Table14[[#This Row],[Agevolazione]]*Table14[[#This Row],[% agevolazioni in investimenti di cui linea di intervento 006
(57%)]]</f>
        <v>0</v>
      </c>
      <c r="U10" s="90"/>
    </row>
    <row r="11" spans="1:33" s="59" customFormat="1" ht="15.6" hidden="1" customHeight="1" x14ac:dyDescent="0.3">
      <c r="A11" s="92" t="s">
        <v>21</v>
      </c>
      <c r="B11" s="92">
        <v>1</v>
      </c>
      <c r="C11" s="92"/>
      <c r="D11" s="92"/>
      <c r="E11" s="58" t="s">
        <v>72</v>
      </c>
      <c r="F11" s="93"/>
      <c r="G11" s="94">
        <v>1500</v>
      </c>
      <c r="H11" s="95">
        <v>81</v>
      </c>
      <c r="I11" s="95">
        <f>Table14[[#This Row],[Costo standard (€/ora)]]*Table14[[#This Row],['# Mesi persona]]*Table14[[#This Row],[Ore/anno]]/12</f>
        <v>0</v>
      </c>
      <c r="J11" s="96">
        <f>Table14[[#This Row],[Costo Personale (€)]]*0.15</f>
        <v>0</v>
      </c>
      <c r="K11" s="96">
        <f>Table14[[#This Row],[Costo Personale (€)]]+Table14[[#This Row],[Costi indiretti (15%)]]</f>
        <v>0</v>
      </c>
      <c r="L11" s="92">
        <v>0</v>
      </c>
      <c r="M11" s="92">
        <v>0.25</v>
      </c>
      <c r="N11" s="92">
        <v>0.25</v>
      </c>
      <c r="O11" s="92">
        <v>0.5</v>
      </c>
      <c r="P11" s="97">
        <f>Table14[[#This Row],[Costo Totale del Personale (€)]]*(Table14[[#This Row],[% intensità agevolazione]]+Table14[[#This Row],[eventuale maggiorazione % intensità agevolazione]])</f>
        <v>0</v>
      </c>
      <c r="Q11" s="97">
        <f>Table14[[#This Row],[Agevolazione]]*Table14[[#This Row],[% agovolazioni localizzate nelle Regioni del Mezzogiorno]]</f>
        <v>0</v>
      </c>
      <c r="R11" s="97">
        <f>Table14[[#This Row],[Agevolazione]]*Table14[[#This Row],[% agevolazioni in investimenti di cui linea di intervento 022
(minimo 17%)]]</f>
        <v>0</v>
      </c>
      <c r="S11" s="97">
        <f>Table14[[#This Row],[Agevolazione]]*Table14[[#This Row],[% agevolazioni in investimenti di cui linea di intervento 023
(minimo 26%)]]</f>
        <v>0</v>
      </c>
      <c r="T11" s="97">
        <f>Table14[[#This Row],[Agevolazione]]*Table14[[#This Row],[% agevolazioni in investimenti di cui linea di intervento 006
(57%)]]</f>
        <v>0</v>
      </c>
      <c r="U11" s="97"/>
      <c r="W11"/>
      <c r="X11"/>
      <c r="Y11"/>
      <c r="Z11"/>
      <c r="AA11"/>
      <c r="AB11" s="75"/>
      <c r="AC11" s="75"/>
      <c r="AD11" s="75"/>
      <c r="AE11" s="75"/>
      <c r="AF11" s="75"/>
      <c r="AG11" s="75"/>
    </row>
    <row r="12" spans="1:33" s="59" customFormat="1" ht="15.6" hidden="1" customHeight="1" x14ac:dyDescent="0.3">
      <c r="A12" s="92" t="s">
        <v>21</v>
      </c>
      <c r="B12" s="92">
        <v>1</v>
      </c>
      <c r="C12" s="92"/>
      <c r="D12" s="92"/>
      <c r="E12" s="58" t="s">
        <v>73</v>
      </c>
      <c r="F12" s="93"/>
      <c r="G12" s="94">
        <v>1500</v>
      </c>
      <c r="H12" s="95">
        <v>53</v>
      </c>
      <c r="I12" s="95">
        <f>Table14[[#This Row],[Costo standard (€/ora)]]*Table14[[#This Row],['# Mesi persona]]*Table14[[#This Row],[Ore/anno]]/12</f>
        <v>0</v>
      </c>
      <c r="J12" s="96">
        <f>Table14[[#This Row],[Costo Personale (€)]]*0.15</f>
        <v>0</v>
      </c>
      <c r="K12" s="96">
        <f>Table14[[#This Row],[Costo Personale (€)]]+Table14[[#This Row],[Costi indiretti (15%)]]</f>
        <v>0</v>
      </c>
      <c r="L12" s="92">
        <v>0</v>
      </c>
      <c r="M12" s="92">
        <v>0.25</v>
      </c>
      <c r="N12" s="92">
        <v>0.25</v>
      </c>
      <c r="O12" s="92">
        <v>0.5</v>
      </c>
      <c r="P12" s="97">
        <f>Table14[[#This Row],[Costo Totale del Personale (€)]]*(Table14[[#This Row],[% intensità agevolazione]]+Table14[[#This Row],[eventuale maggiorazione % intensità agevolazione]])</f>
        <v>0</v>
      </c>
      <c r="Q12" s="97">
        <f>Table14[[#This Row],[Agevolazione]]*Table14[[#This Row],[% agovolazioni localizzate nelle Regioni del Mezzogiorno]]</f>
        <v>0</v>
      </c>
      <c r="R12" s="97">
        <f>Table14[[#This Row],[Agevolazione]]*Table14[[#This Row],[% agevolazioni in investimenti di cui linea di intervento 022
(minimo 17%)]]</f>
        <v>0</v>
      </c>
      <c r="S12" s="97">
        <f>Table14[[#This Row],[Agevolazione]]*Table14[[#This Row],[% agevolazioni in investimenti di cui linea di intervento 023
(minimo 26%)]]</f>
        <v>0</v>
      </c>
      <c r="T12" s="97">
        <f>Table14[[#This Row],[Agevolazione]]*Table14[[#This Row],[% agevolazioni in investimenti di cui linea di intervento 006
(57%)]]</f>
        <v>0</v>
      </c>
      <c r="U12" s="97"/>
      <c r="W12"/>
      <c r="X12"/>
      <c r="Y12"/>
      <c r="Z12"/>
      <c r="AA12"/>
      <c r="AB12" s="75"/>
      <c r="AC12" s="75"/>
      <c r="AD12" s="75"/>
      <c r="AE12" s="75"/>
      <c r="AF12" s="75"/>
      <c r="AG12" s="75"/>
    </row>
    <row r="13" spans="1:33" s="59" customFormat="1" ht="16.2" hidden="1" customHeight="1" x14ac:dyDescent="0.3">
      <c r="A13" s="92" t="s">
        <v>21</v>
      </c>
      <c r="B13" s="92">
        <v>1</v>
      </c>
      <c r="C13" s="92"/>
      <c r="D13" s="98"/>
      <c r="E13" s="58" t="s">
        <v>74</v>
      </c>
      <c r="F13" s="99"/>
      <c r="G13" s="94">
        <v>1500</v>
      </c>
      <c r="H13" s="95">
        <v>34</v>
      </c>
      <c r="I13" s="95">
        <f>Table14[[#This Row],[Costo standard (€/ora)]]*Table14[[#This Row],['# Mesi persona]]*Table14[[#This Row],[Ore/anno]]/12</f>
        <v>0</v>
      </c>
      <c r="J13" s="96">
        <f>Table14[[#This Row],[Costo Personale (€)]]*0.15</f>
        <v>0</v>
      </c>
      <c r="K13" s="96">
        <f>Table14[[#This Row],[Costo Personale (€)]]+Table14[[#This Row],[Costi indiretti (15%)]]</f>
        <v>0</v>
      </c>
      <c r="L13" s="92">
        <v>0</v>
      </c>
      <c r="M13" s="92">
        <v>0.25</v>
      </c>
      <c r="N13" s="92">
        <v>0.25</v>
      </c>
      <c r="O13" s="92">
        <v>0.5</v>
      </c>
      <c r="P13" s="97">
        <f>Table14[[#This Row],[Costo Totale del Personale (€)]]*(Table14[[#This Row],[% intensità agevolazione]]+Table14[[#This Row],[eventuale maggiorazione % intensità agevolazione]])</f>
        <v>0</v>
      </c>
      <c r="Q13" s="97">
        <f>Table14[[#This Row],[Agevolazione]]*Table14[[#This Row],[% agovolazioni localizzate nelle Regioni del Mezzogiorno]]</f>
        <v>0</v>
      </c>
      <c r="R13" s="97">
        <f>Table14[[#This Row],[Agevolazione]]*Table14[[#This Row],[% agevolazioni in investimenti di cui linea di intervento 022
(minimo 17%)]]</f>
        <v>0</v>
      </c>
      <c r="S13" s="97">
        <f>Table14[[#This Row],[Agevolazione]]*Table14[[#This Row],[% agevolazioni in investimenti di cui linea di intervento 023
(minimo 26%)]]</f>
        <v>0</v>
      </c>
      <c r="T13" s="97">
        <f>Table14[[#This Row],[Agevolazione]]*Table14[[#This Row],[% agevolazioni in investimenti di cui linea di intervento 006
(57%)]]</f>
        <v>0</v>
      </c>
      <c r="U13" s="100"/>
      <c r="W13"/>
      <c r="X13"/>
      <c r="Y13"/>
      <c r="Z13"/>
      <c r="AA13"/>
      <c r="AB13" s="75"/>
      <c r="AC13" s="75"/>
      <c r="AD13" s="75"/>
      <c r="AE13" s="75"/>
      <c r="AF13" s="75"/>
      <c r="AG13" s="75"/>
    </row>
    <row r="14" spans="1:33" ht="16.2" customHeight="1" x14ac:dyDescent="0.3">
      <c r="A14" s="101"/>
      <c r="B14" s="101"/>
      <c r="D14" s="34"/>
      <c r="F14" s="34"/>
      <c r="G14" s="33"/>
      <c r="J14" s="37" t="s">
        <v>75</v>
      </c>
      <c r="K14" s="39">
        <f>SUM(K2:K13)</f>
        <v>0</v>
      </c>
      <c r="O14" s="45" t="s">
        <v>22</v>
      </c>
      <c r="P14" s="47">
        <f t="shared" ref="P14:T14" si="0">SUM(P2:P13)</f>
        <v>0</v>
      </c>
      <c r="Q14" s="47">
        <f t="shared" si="0"/>
        <v>0</v>
      </c>
      <c r="R14" s="47">
        <f t="shared" si="0"/>
        <v>0</v>
      </c>
      <c r="S14" s="47">
        <f t="shared" si="0"/>
        <v>0</v>
      </c>
      <c r="T14" s="46">
        <f t="shared" si="0"/>
        <v>0</v>
      </c>
      <c r="U14" s="33"/>
    </row>
    <row r="16" spans="1:33" ht="15.6" customHeight="1" x14ac:dyDescent="0.3">
      <c r="J16" s="102" t="s">
        <v>18</v>
      </c>
      <c r="K16" s="35">
        <f>K2+K3+K4</f>
        <v>0</v>
      </c>
      <c r="O16" s="102" t="s">
        <v>18</v>
      </c>
      <c r="P16" s="35">
        <f>P2+P3+P4</f>
        <v>0</v>
      </c>
      <c r="Q16" s="35">
        <f>Q2+Q3+Q4</f>
        <v>0</v>
      </c>
      <c r="R16" s="35">
        <f>R2+R3+R4</f>
        <v>0</v>
      </c>
      <c r="S16" s="35">
        <f>S2+S3+S4</f>
        <v>0</v>
      </c>
      <c r="T16" s="35">
        <f>T2+T3+T4</f>
        <v>0</v>
      </c>
    </row>
    <row r="17" spans="1:33" ht="15.6" customHeight="1" x14ac:dyDescent="0.3">
      <c r="J17" s="102" t="s">
        <v>19</v>
      </c>
      <c r="K17" s="35">
        <f>K5+K6+K7</f>
        <v>0</v>
      </c>
      <c r="O17" s="102" t="s">
        <v>19</v>
      </c>
      <c r="P17" s="35">
        <f>P5+P6+P7</f>
        <v>0</v>
      </c>
      <c r="Q17" s="35">
        <f>Q5+Q6+Q7</f>
        <v>0</v>
      </c>
      <c r="R17" s="35">
        <f>R5+R6+R7</f>
        <v>0</v>
      </c>
      <c r="S17" s="35">
        <f>S5+S6+S7</f>
        <v>0</v>
      </c>
      <c r="T17" s="35">
        <f>T5+T6+T7</f>
        <v>0</v>
      </c>
    </row>
    <row r="18" spans="1:33" ht="15.6" customHeight="1" x14ac:dyDescent="0.3">
      <c r="J18" s="102" t="s">
        <v>20</v>
      </c>
      <c r="K18" s="35">
        <f>K8+K9+K10</f>
        <v>0</v>
      </c>
      <c r="O18" s="102" t="s">
        <v>20</v>
      </c>
      <c r="P18" s="35">
        <f>P8+P9+P10</f>
        <v>0</v>
      </c>
      <c r="Q18" s="35">
        <f>Q8+Q9+Q10</f>
        <v>0</v>
      </c>
      <c r="R18" s="35">
        <f>R8+R9+R10</f>
        <v>0</v>
      </c>
      <c r="S18" s="35">
        <f>S8+S9+S10</f>
        <v>0</v>
      </c>
      <c r="T18" s="35">
        <f>T8+T9+T10</f>
        <v>0</v>
      </c>
    </row>
    <row r="19" spans="1:33" s="59" customFormat="1" ht="15.6" hidden="1" customHeight="1" x14ac:dyDescent="0.3">
      <c r="F19" s="60"/>
      <c r="G19" s="60"/>
      <c r="J19" s="103" t="s">
        <v>21</v>
      </c>
      <c r="K19" s="81">
        <f>K11+K12+K13</f>
        <v>0</v>
      </c>
      <c r="O19" s="103" t="s">
        <v>21</v>
      </c>
      <c r="P19" s="81">
        <f>P11+P12+P13</f>
        <v>0</v>
      </c>
      <c r="Q19" s="81">
        <f>Q11+Q12+Q13</f>
        <v>0</v>
      </c>
      <c r="R19" s="81">
        <f>R11+R12+R13</f>
        <v>0</v>
      </c>
      <c r="S19" s="81">
        <f>S11+S12+S13</f>
        <v>0</v>
      </c>
      <c r="T19" s="81">
        <f>T11+T12+T13</f>
        <v>0</v>
      </c>
    </row>
    <row r="21" spans="1:33" ht="72" customHeight="1" x14ac:dyDescent="0.3">
      <c r="A21" s="31" t="s">
        <v>52</v>
      </c>
      <c r="B21" s="31" t="s">
        <v>53</v>
      </c>
      <c r="C21" s="31" t="s">
        <v>54</v>
      </c>
      <c r="D21" s="3"/>
      <c r="H21" s="3"/>
      <c r="I21" s="30" t="s">
        <v>103</v>
      </c>
      <c r="J21" s="30" t="s">
        <v>104</v>
      </c>
      <c r="K21" s="30" t="s">
        <v>76</v>
      </c>
      <c r="L21" s="31" t="s">
        <v>77</v>
      </c>
      <c r="M21" s="31" t="s">
        <v>78</v>
      </c>
      <c r="N21" s="31" t="s">
        <v>79</v>
      </c>
      <c r="O21" s="32" t="s">
        <v>80</v>
      </c>
      <c r="P21" s="142" t="s">
        <v>67</v>
      </c>
      <c r="Q21" s="142" t="s">
        <v>68</v>
      </c>
      <c r="R21" s="142" t="s">
        <v>81</v>
      </c>
      <c r="S21" s="142" t="s">
        <v>82</v>
      </c>
      <c r="T21" s="142" t="s">
        <v>83</v>
      </c>
    </row>
    <row r="22" spans="1:33" ht="15.6" customHeight="1" x14ac:dyDescent="0.3">
      <c r="A22" s="104" t="s">
        <v>18</v>
      </c>
      <c r="B22" s="104">
        <v>1</v>
      </c>
      <c r="C22" s="104"/>
      <c r="D22" s="105"/>
      <c r="H22" s="140"/>
      <c r="I22" s="80">
        <v>0</v>
      </c>
      <c r="J22" s="80">
        <v>0</v>
      </c>
      <c r="K22" s="80">
        <f>SUM(I22:J22)</f>
        <v>0</v>
      </c>
      <c r="L22" s="104">
        <v>0</v>
      </c>
      <c r="M22" s="89">
        <v>0.17</v>
      </c>
      <c r="N22" s="89">
        <v>0.26</v>
      </c>
      <c r="O22" s="89">
        <v>0.56999999999999995</v>
      </c>
      <c r="P22" s="80">
        <f>K22*(B22+C22)</f>
        <v>0</v>
      </c>
      <c r="Q22" s="80">
        <f>P22*L22</f>
        <v>0</v>
      </c>
      <c r="R22" s="80">
        <f>P22*M22</f>
        <v>0</v>
      </c>
      <c r="S22" s="80">
        <f>P22*N22</f>
        <v>0</v>
      </c>
      <c r="T22" s="80">
        <f>P22*O22</f>
        <v>0</v>
      </c>
      <c r="U22" s="106"/>
    </row>
    <row r="23" spans="1:33" ht="15.6" customHeight="1" x14ac:dyDescent="0.3">
      <c r="A23" s="104" t="s">
        <v>19</v>
      </c>
      <c r="B23" s="104">
        <v>1</v>
      </c>
      <c r="C23" s="104"/>
      <c r="D23" s="106"/>
      <c r="H23" s="140"/>
      <c r="I23" s="80">
        <v>0</v>
      </c>
      <c r="J23" s="80">
        <v>0</v>
      </c>
      <c r="K23" s="80">
        <f t="shared" ref="K23:K24" si="1">SUM(I23:J23)</f>
        <v>0</v>
      </c>
      <c r="L23" s="104">
        <v>0</v>
      </c>
      <c r="M23" s="89">
        <v>0.17</v>
      </c>
      <c r="N23" s="89">
        <v>0.26</v>
      </c>
      <c r="O23" s="89">
        <v>0.56999999999999995</v>
      </c>
      <c r="P23" s="80">
        <f>K23*(B23+C23)</f>
        <v>0</v>
      </c>
      <c r="Q23" s="80">
        <f>P23*L23</f>
        <v>0</v>
      </c>
      <c r="R23" s="80">
        <f t="shared" ref="R23:R25" si="2">P23*M23</f>
        <v>0</v>
      </c>
      <c r="S23" s="80">
        <f t="shared" ref="S23:S25" si="3">P23*N23</f>
        <v>0</v>
      </c>
      <c r="T23" s="80">
        <f t="shared" ref="T23:T25" si="4">P23*O23</f>
        <v>0</v>
      </c>
      <c r="U23" s="106"/>
    </row>
    <row r="24" spans="1:33" ht="15.6" customHeight="1" x14ac:dyDescent="0.3">
      <c r="A24" s="104" t="s">
        <v>20</v>
      </c>
      <c r="B24" s="104">
        <v>1</v>
      </c>
      <c r="C24" s="104"/>
      <c r="D24" s="106"/>
      <c r="H24" s="140"/>
      <c r="I24" s="80">
        <v>0</v>
      </c>
      <c r="J24" s="80">
        <v>0</v>
      </c>
      <c r="K24" s="80">
        <f t="shared" si="1"/>
        <v>0</v>
      </c>
      <c r="L24" s="104">
        <v>0</v>
      </c>
      <c r="M24" s="89">
        <v>0.17</v>
      </c>
      <c r="N24" s="89">
        <v>0.26</v>
      </c>
      <c r="O24" s="89">
        <v>0.56999999999999995</v>
      </c>
      <c r="P24" s="80">
        <f>K24*(B24+C24)</f>
        <v>0</v>
      </c>
      <c r="Q24" s="80">
        <f>P24*L24</f>
        <v>0</v>
      </c>
      <c r="R24" s="80">
        <f t="shared" si="2"/>
        <v>0</v>
      </c>
      <c r="S24" s="80">
        <f t="shared" si="3"/>
        <v>0</v>
      </c>
      <c r="T24" s="80">
        <f t="shared" si="4"/>
        <v>0</v>
      </c>
      <c r="U24" s="106"/>
    </row>
    <row r="25" spans="1:33" s="59" customFormat="1" ht="15.6" hidden="1" customHeight="1" x14ac:dyDescent="0.3">
      <c r="A25" s="107" t="s">
        <v>21</v>
      </c>
      <c r="B25" s="108">
        <v>1</v>
      </c>
      <c r="C25" s="108"/>
      <c r="D25" s="98"/>
      <c r="F25" s="60"/>
      <c r="G25" s="60"/>
      <c r="H25" s="139">
        <v>0</v>
      </c>
      <c r="I25" s="109">
        <v>0</v>
      </c>
      <c r="J25" s="109">
        <v>0</v>
      </c>
      <c r="K25" s="109">
        <f t="shared" ref="K25" si="5">SUM(H25:J25)</f>
        <v>0</v>
      </c>
      <c r="L25" s="108">
        <v>0</v>
      </c>
      <c r="M25" s="108">
        <v>0.25</v>
      </c>
      <c r="N25" s="108">
        <v>0.25</v>
      </c>
      <c r="O25" s="108">
        <v>0.5</v>
      </c>
      <c r="P25" s="109">
        <f>K25*(B25+C25)</f>
        <v>0</v>
      </c>
      <c r="Q25" s="109">
        <f>P25*L25</f>
        <v>0</v>
      </c>
      <c r="R25" s="109">
        <f t="shared" si="2"/>
        <v>0</v>
      </c>
      <c r="S25" s="109">
        <f t="shared" si="3"/>
        <v>0</v>
      </c>
      <c r="T25" s="109">
        <f t="shared" si="4"/>
        <v>0</v>
      </c>
      <c r="W25"/>
      <c r="X25"/>
      <c r="Y25"/>
      <c r="Z25"/>
      <c r="AA25"/>
      <c r="AB25" s="75"/>
      <c r="AC25" s="75"/>
      <c r="AD25" s="75"/>
      <c r="AE25" s="75"/>
      <c r="AF25" s="75"/>
      <c r="AG25" s="75"/>
    </row>
    <row r="26" spans="1:33" ht="15.6" customHeight="1" x14ac:dyDescent="0.3">
      <c r="J26" s="34" t="s">
        <v>75</v>
      </c>
      <c r="K26" s="33">
        <f>SUM(K22:K25)</f>
        <v>0</v>
      </c>
      <c r="O26" s="34" t="s">
        <v>22</v>
      </c>
      <c r="P26" s="33">
        <f>SUM(P22:P25)</f>
        <v>0</v>
      </c>
      <c r="Q26" s="33">
        <f>SUM(Q22:Q25)</f>
        <v>0</v>
      </c>
      <c r="R26" s="33">
        <f>SUM(R22:R25)</f>
        <v>0</v>
      </c>
      <c r="S26" s="33">
        <f>SUM(S22:S25)</f>
        <v>0</v>
      </c>
      <c r="T26" s="33">
        <f>SUM(T22:T25)</f>
        <v>0</v>
      </c>
    </row>
    <row r="28" spans="1:33" ht="15.6" customHeight="1" x14ac:dyDescent="0.3">
      <c r="I28" t="s">
        <v>84</v>
      </c>
      <c r="N28" t="s">
        <v>85</v>
      </c>
    </row>
    <row r="29" spans="1:33" ht="15.6" customHeight="1" x14ac:dyDescent="0.3">
      <c r="J29" s="102" t="s">
        <v>18</v>
      </c>
      <c r="K29" s="35">
        <f>K22+K16</f>
        <v>0</v>
      </c>
      <c r="O29" s="102" t="s">
        <v>18</v>
      </c>
      <c r="P29" s="35">
        <f t="shared" ref="P29:T32" si="6">P22+P16</f>
        <v>0</v>
      </c>
      <c r="Q29" s="35">
        <f t="shared" si="6"/>
        <v>0</v>
      </c>
      <c r="R29" s="35">
        <f t="shared" si="6"/>
        <v>0</v>
      </c>
      <c r="S29" s="35">
        <f t="shared" si="6"/>
        <v>0</v>
      </c>
      <c r="T29" s="35">
        <f t="shared" si="6"/>
        <v>0</v>
      </c>
    </row>
    <row r="30" spans="1:33" ht="15.6" customHeight="1" x14ac:dyDescent="0.3">
      <c r="J30" s="102" t="s">
        <v>19</v>
      </c>
      <c r="K30" s="35">
        <f>K23+K17</f>
        <v>0</v>
      </c>
      <c r="O30" s="102" t="s">
        <v>19</v>
      </c>
      <c r="P30" s="35">
        <f t="shared" si="6"/>
        <v>0</v>
      </c>
      <c r="Q30" s="35">
        <f t="shared" si="6"/>
        <v>0</v>
      </c>
      <c r="R30" s="35">
        <f t="shared" si="6"/>
        <v>0</v>
      </c>
      <c r="S30" s="35">
        <f t="shared" si="6"/>
        <v>0</v>
      </c>
      <c r="T30" s="35">
        <f t="shared" si="6"/>
        <v>0</v>
      </c>
    </row>
    <row r="31" spans="1:33" ht="15.6" customHeight="1" x14ac:dyDescent="0.3">
      <c r="J31" s="102" t="s">
        <v>20</v>
      </c>
      <c r="K31" s="35">
        <f>K24+K18</f>
        <v>0</v>
      </c>
      <c r="O31" s="102" t="s">
        <v>20</v>
      </c>
      <c r="P31" s="35">
        <f t="shared" si="6"/>
        <v>0</v>
      </c>
      <c r="Q31" s="35">
        <f t="shared" si="6"/>
        <v>0</v>
      </c>
      <c r="R31" s="35">
        <f t="shared" si="6"/>
        <v>0</v>
      </c>
      <c r="S31" s="35">
        <f t="shared" si="6"/>
        <v>0</v>
      </c>
      <c r="T31" s="35">
        <f t="shared" si="6"/>
        <v>0</v>
      </c>
    </row>
    <row r="32" spans="1:33" s="62" customFormat="1" ht="15.6" hidden="1" customHeight="1" x14ac:dyDescent="0.3">
      <c r="F32" s="63"/>
      <c r="G32" s="63"/>
      <c r="J32" s="110" t="s">
        <v>21</v>
      </c>
      <c r="K32" s="64">
        <f>K25+K19</f>
        <v>0</v>
      </c>
      <c r="O32" s="110" t="s">
        <v>21</v>
      </c>
      <c r="P32" s="64">
        <f t="shared" si="6"/>
        <v>0</v>
      </c>
      <c r="Q32" s="64">
        <f t="shared" si="6"/>
        <v>0</v>
      </c>
      <c r="R32" s="64">
        <f t="shared" si="6"/>
        <v>0</v>
      </c>
      <c r="S32" s="64">
        <f t="shared" si="6"/>
        <v>0</v>
      </c>
      <c r="T32" s="64">
        <f t="shared" si="6"/>
        <v>0</v>
      </c>
      <c r="W32"/>
      <c r="X32"/>
      <c r="Y32"/>
      <c r="Z32"/>
      <c r="AA32"/>
      <c r="AB32" s="75"/>
      <c r="AC32" s="75"/>
      <c r="AD32" s="75"/>
      <c r="AE32" s="75"/>
      <c r="AF32" s="75"/>
      <c r="AG32" s="75"/>
    </row>
    <row r="34" spans="8:39" ht="15.6" customHeight="1" x14ac:dyDescent="0.3">
      <c r="J34" s="34" t="s">
        <v>75</v>
      </c>
      <c r="K34" s="33">
        <f>SUM(K29:K33)</f>
        <v>0</v>
      </c>
      <c r="O34" s="34" t="s">
        <v>22</v>
      </c>
      <c r="P34" s="33">
        <f>SUM(P29:P33)</f>
        <v>0</v>
      </c>
      <c r="Q34" s="33">
        <f>SUM(Q29:Q33)</f>
        <v>0</v>
      </c>
      <c r="R34" s="33">
        <f>SUM(R29:R33)</f>
        <v>0</v>
      </c>
      <c r="S34" s="33">
        <f>SUM(S29:S33)</f>
        <v>0</v>
      </c>
      <c r="T34" s="33">
        <f>SUM(T29:T33)</f>
        <v>0</v>
      </c>
    </row>
    <row r="35" spans="8:39" ht="15.6" customHeight="1" x14ac:dyDescent="0.3">
      <c r="J35" s="36" t="s">
        <v>86</v>
      </c>
      <c r="K35" s="33">
        <f>K26+K14</f>
        <v>0</v>
      </c>
    </row>
    <row r="37" spans="8:39" ht="15.6" customHeight="1" x14ac:dyDescent="0.3">
      <c r="H37" s="171" t="s">
        <v>18</v>
      </c>
      <c r="I37" s="171"/>
      <c r="J37" s="171"/>
      <c r="K37" s="171"/>
      <c r="L37" s="171"/>
      <c r="M37" s="171"/>
      <c r="N37" s="171" t="s">
        <v>19</v>
      </c>
      <c r="O37" s="171"/>
      <c r="P37" s="171"/>
      <c r="Q37" s="171"/>
      <c r="R37" s="171"/>
      <c r="S37" s="171"/>
      <c r="T37" s="171"/>
      <c r="U37" s="172" t="s">
        <v>20</v>
      </c>
      <c r="V37" s="173"/>
      <c r="W37" s="173"/>
      <c r="X37" s="173"/>
      <c r="Y37" s="173"/>
      <c r="Z37" s="173"/>
      <c r="AA37" s="174"/>
      <c r="AB37" s="175" t="s">
        <v>21</v>
      </c>
      <c r="AC37" s="175"/>
      <c r="AD37" s="175"/>
      <c r="AE37" s="175"/>
      <c r="AF37" s="175"/>
      <c r="AG37" s="175"/>
      <c r="AH37" s="176" t="s">
        <v>22</v>
      </c>
      <c r="AI37" s="176"/>
      <c r="AJ37" s="176"/>
      <c r="AK37" s="176"/>
      <c r="AL37" s="176"/>
      <c r="AM37" s="176"/>
    </row>
    <row r="38" spans="8:39" ht="100.95" customHeight="1" x14ac:dyDescent="0.3">
      <c r="H38" s="17" t="s">
        <v>23</v>
      </c>
      <c r="I38" s="18" t="s">
        <v>24</v>
      </c>
      <c r="J38" s="17" t="s">
        <v>25</v>
      </c>
      <c r="K38" s="17" t="s">
        <v>26</v>
      </c>
      <c r="L38" s="17" t="s">
        <v>27</v>
      </c>
      <c r="M38" s="17" t="s">
        <v>28</v>
      </c>
      <c r="N38" s="17" t="s">
        <v>23</v>
      </c>
      <c r="O38" s="18" t="s">
        <v>29</v>
      </c>
      <c r="P38" s="17" t="s">
        <v>25</v>
      </c>
      <c r="Q38" s="17" t="s">
        <v>26</v>
      </c>
      <c r="R38" s="17" t="s">
        <v>27</v>
      </c>
      <c r="S38" s="17" t="s">
        <v>28</v>
      </c>
      <c r="T38" s="17" t="s">
        <v>87</v>
      </c>
      <c r="U38" s="17" t="s">
        <v>23</v>
      </c>
      <c r="V38" s="18" t="s">
        <v>29</v>
      </c>
      <c r="W38" s="17" t="s">
        <v>25</v>
      </c>
      <c r="X38" s="17" t="s">
        <v>26</v>
      </c>
      <c r="Y38" s="17" t="s">
        <v>27</v>
      </c>
      <c r="Z38" s="17" t="s">
        <v>28</v>
      </c>
      <c r="AA38" s="17" t="s">
        <v>87</v>
      </c>
      <c r="AB38" s="76" t="s">
        <v>23</v>
      </c>
      <c r="AC38" s="78" t="s">
        <v>24</v>
      </c>
      <c r="AD38" s="76" t="s">
        <v>25</v>
      </c>
      <c r="AE38" s="76" t="s">
        <v>26</v>
      </c>
      <c r="AF38" s="76" t="s">
        <v>27</v>
      </c>
      <c r="AG38" s="76" t="s">
        <v>28</v>
      </c>
      <c r="AH38" s="24" t="s">
        <v>32</v>
      </c>
      <c r="AI38" s="24" t="s">
        <v>33</v>
      </c>
      <c r="AJ38" s="24" t="s">
        <v>25</v>
      </c>
      <c r="AK38" s="24" t="s">
        <v>26</v>
      </c>
      <c r="AL38" s="24" t="s">
        <v>27</v>
      </c>
      <c r="AM38" s="24" t="s">
        <v>28</v>
      </c>
    </row>
    <row r="39" spans="8:39" ht="15.6" customHeight="1" x14ac:dyDescent="0.3">
      <c r="H39" s="40">
        <f>K29</f>
        <v>0</v>
      </c>
      <c r="I39" s="41">
        <f>B22</f>
        <v>1</v>
      </c>
      <c r="J39" s="40">
        <f>R29</f>
        <v>0</v>
      </c>
      <c r="K39" s="40">
        <f>S29</f>
        <v>0</v>
      </c>
      <c r="L39" s="40">
        <f>T29</f>
        <v>0</v>
      </c>
      <c r="M39" s="40">
        <f>Q29</f>
        <v>0</v>
      </c>
      <c r="N39" s="40">
        <f>K30</f>
        <v>0</v>
      </c>
      <c r="O39" s="41">
        <f>B23+C23</f>
        <v>1</v>
      </c>
      <c r="P39" s="40">
        <f>R30</f>
        <v>0</v>
      </c>
      <c r="Q39" s="40">
        <f>S30</f>
        <v>0</v>
      </c>
      <c r="R39" s="40">
        <f>T30</f>
        <v>0</v>
      </c>
      <c r="S39" s="40">
        <f>Q30</f>
        <v>0</v>
      </c>
      <c r="T39" s="42"/>
      <c r="U39" s="40">
        <f>K31</f>
        <v>0</v>
      </c>
      <c r="V39" s="41">
        <f>B24+C24</f>
        <v>1</v>
      </c>
      <c r="W39" s="40">
        <f>R31</f>
        <v>0</v>
      </c>
      <c r="X39" s="40">
        <f>S31</f>
        <v>0</v>
      </c>
      <c r="Y39" s="40">
        <f>T31</f>
        <v>0</v>
      </c>
      <c r="Z39" s="40">
        <f>Q31</f>
        <v>0</v>
      </c>
      <c r="AA39" s="42"/>
      <c r="AB39" s="77">
        <f>K32</f>
        <v>0</v>
      </c>
      <c r="AC39" s="79">
        <f>B25</f>
        <v>1</v>
      </c>
      <c r="AD39" s="77">
        <f>R32</f>
        <v>0</v>
      </c>
      <c r="AE39" s="77">
        <f>S32</f>
        <v>0</v>
      </c>
      <c r="AF39" s="77">
        <f>T32</f>
        <v>0</v>
      </c>
      <c r="AG39" s="77">
        <f>U32</f>
        <v>0</v>
      </c>
      <c r="AH39" s="40">
        <f>H39+N39+U39+AB39</f>
        <v>0</v>
      </c>
      <c r="AI39" s="40">
        <f>H39*I39+N39*O39+U39*V39+AB39*AC39</f>
        <v>0</v>
      </c>
      <c r="AJ39" s="40">
        <f>J39+P39+W39+AD39</f>
        <v>0</v>
      </c>
      <c r="AK39" s="40">
        <f>K39+Q39+X39+AE39</f>
        <v>0</v>
      </c>
      <c r="AL39" s="40">
        <f>L39+R39+Y39+AF39</f>
        <v>0</v>
      </c>
      <c r="AM39" s="40">
        <f>M39+S39+Z39+AG39</f>
        <v>0</v>
      </c>
    </row>
    <row r="42" spans="8:39" ht="57.6" customHeight="1" x14ac:dyDescent="0.3">
      <c r="H42" s="158" t="s">
        <v>35</v>
      </c>
      <c r="I42" s="158" t="s">
        <v>36</v>
      </c>
      <c r="J42" s="158" t="s">
        <v>37</v>
      </c>
      <c r="K42" s="158" t="s">
        <v>88</v>
      </c>
      <c r="L42" s="57"/>
    </row>
    <row r="43" spans="8:39" ht="15.6" customHeight="1" x14ac:dyDescent="0.3">
      <c r="H43" s="54">
        <v>1</v>
      </c>
      <c r="I43" s="54">
        <v>1</v>
      </c>
      <c r="J43" s="54">
        <v>1</v>
      </c>
      <c r="K43" s="55">
        <f>J43/SUM(H43:I43)</f>
        <v>0.5</v>
      </c>
      <c r="L43" s="56"/>
    </row>
  </sheetData>
  <mergeCells count="5">
    <mergeCell ref="H37:M37"/>
    <mergeCell ref="N37:T37"/>
    <mergeCell ref="U37:AA37"/>
    <mergeCell ref="AB37:AG37"/>
    <mergeCell ref="AH37:AM37"/>
  </mergeCells>
  <phoneticPr fontId="23" type="noConversion"/>
  <dataValidations count="2">
    <dataValidation type="decimal" allowBlank="1" showInputMessage="1" showErrorMessage="1" sqref="V37 O37 H37:H38 I37 J37:N38 P37:S38 U37:U38 W37:Z38 AB37:AB38 AC37 AD37:AH38 AI37 AJ37:AM38" xr:uid="{4E1DC5EC-C899-42AE-9439-DAC28DFC8A6A}">
      <formula1>0</formula1>
      <formula2>300000000</formula2>
    </dataValidation>
    <dataValidation type="list" allowBlank="1" showInputMessage="1" showErrorMessage="1" sqref="D2:D13" xr:uid="{981B7564-7D9D-4D47-BB8D-459FE7B09F5F}">
      <formula1>"Personale strutturato, Nuova assunzione altro, Nuova assunzione RTDa 240/2010"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FEFD0-1049-4D09-9AEB-4935CEE6DDAE}">
  <dimension ref="A1:AM43"/>
  <sheetViews>
    <sheetView zoomScale="80" zoomScaleNormal="80" workbookViewId="0">
      <selection activeCell="F2" sqref="F2"/>
    </sheetView>
  </sheetViews>
  <sheetFormatPr defaultColWidth="9" defaultRowHeight="15.6" x14ac:dyDescent="0.3"/>
  <cols>
    <col min="1" max="1" width="24.19921875" customWidth="1"/>
    <col min="2" max="2" width="14.19921875" customWidth="1"/>
    <col min="3" max="3" width="12.3984375" customWidth="1"/>
    <col min="4" max="4" width="22.69921875" customWidth="1"/>
    <col min="5" max="5" width="11.3984375" customWidth="1"/>
    <col min="6" max="6" width="9" style="1" customWidth="1"/>
    <col min="7" max="7" width="6.69921875" style="1" customWidth="1"/>
    <col min="8" max="11" width="14.69921875" customWidth="1"/>
    <col min="12" max="12" width="17.19921875" customWidth="1"/>
    <col min="13" max="20" width="14.699218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09765625" customWidth="1"/>
    <col min="27" max="27" width="14.69921875" customWidth="1"/>
    <col min="28" max="28" width="13.69921875" style="62" hidden="1" customWidth="1"/>
    <col min="29" max="29" width="17.5" style="62" hidden="1" customWidth="1"/>
    <col min="30" max="30" width="16.09765625" style="62" hidden="1" customWidth="1"/>
    <col min="31" max="32" width="15.3984375" style="62" hidden="1" customWidth="1"/>
    <col min="33" max="33" width="14.69921875" style="62" hidden="1" customWidth="1"/>
    <col min="34" max="34" width="15.5" customWidth="1"/>
    <col min="35" max="35" width="14" customWidth="1"/>
    <col min="36" max="36" width="17.5" customWidth="1"/>
    <col min="37" max="37" width="18.19921875" customWidth="1"/>
    <col min="38" max="38" width="15.3984375" customWidth="1"/>
    <col min="39" max="39" width="16.69921875" customWidth="1"/>
    <col min="40" max="40" width="14.69921875" customWidth="1"/>
    <col min="41" max="41" width="13.69921875" customWidth="1"/>
    <col min="43" max="43" width="17.5" customWidth="1"/>
    <col min="44" max="44" width="8.19921875" customWidth="1"/>
    <col min="45" max="45" width="13.5" customWidth="1"/>
    <col min="46" max="46" width="14.09765625" customWidth="1"/>
    <col min="47" max="47" width="14.69921875" customWidth="1"/>
    <col min="48" max="48" width="13.69921875" customWidth="1"/>
    <col min="49" max="49" width="17.5" customWidth="1"/>
    <col min="50" max="50" width="15.19921875" customWidth="1"/>
    <col min="51" max="51" width="13.5" customWidth="1"/>
    <col min="52" max="52" width="14.09765625" customWidth="1"/>
    <col min="53" max="53" width="14.69921875" customWidth="1"/>
    <col min="54" max="54" width="13.69921875" customWidth="1"/>
  </cols>
  <sheetData>
    <row r="1" spans="1:33" s="4" customFormat="1" ht="72.599999999999994" thickBot="1" x14ac:dyDescent="0.35">
      <c r="A1" s="143" t="s">
        <v>52</v>
      </c>
      <c r="B1" s="143" t="s">
        <v>53</v>
      </c>
      <c r="C1" s="143" t="s">
        <v>89</v>
      </c>
      <c r="D1" s="143" t="s">
        <v>55</v>
      </c>
      <c r="E1" s="144" t="s">
        <v>56</v>
      </c>
      <c r="F1" s="144" t="s">
        <v>57</v>
      </c>
      <c r="G1" s="144" t="s">
        <v>58</v>
      </c>
      <c r="H1" s="144" t="s">
        <v>59</v>
      </c>
      <c r="I1" s="144" t="s">
        <v>60</v>
      </c>
      <c r="J1" s="144" t="s">
        <v>61</v>
      </c>
      <c r="K1" s="144" t="s">
        <v>62</v>
      </c>
      <c r="L1" s="143" t="s">
        <v>63</v>
      </c>
      <c r="M1" s="143" t="s">
        <v>64</v>
      </c>
      <c r="N1" s="143" t="s">
        <v>65</v>
      </c>
      <c r="O1" s="143" t="s">
        <v>66</v>
      </c>
      <c r="P1" s="143" t="s">
        <v>67</v>
      </c>
      <c r="Q1" s="143" t="s">
        <v>68</v>
      </c>
      <c r="R1" s="143" t="s">
        <v>69</v>
      </c>
      <c r="S1" s="143" t="s">
        <v>70</v>
      </c>
      <c r="T1" s="143" t="s">
        <v>71</v>
      </c>
      <c r="U1" s="3"/>
      <c r="AB1" s="72"/>
      <c r="AC1" s="72"/>
      <c r="AD1" s="72"/>
      <c r="AE1" s="72"/>
      <c r="AF1" s="72"/>
      <c r="AG1" s="72"/>
    </row>
    <row r="2" spans="1:33" x14ac:dyDescent="0.3">
      <c r="A2" s="84" t="s">
        <v>18</v>
      </c>
      <c r="B2" s="84">
        <v>1</v>
      </c>
      <c r="C2" s="84"/>
      <c r="D2" s="84"/>
      <c r="E2" s="2" t="s">
        <v>72</v>
      </c>
      <c r="F2" s="85"/>
      <c r="G2" s="86">
        <v>1720</v>
      </c>
      <c r="H2" s="87">
        <v>75</v>
      </c>
      <c r="I2" s="87">
        <f>Table145[[#This Row],[Costo standard (€/ora)]]*Table145[[#This Row],['# Mesi persona]]*Table145[[#This Row],[Ore/anno]]/12</f>
        <v>0</v>
      </c>
      <c r="J2" s="88">
        <f>Table145[[#This Row],[Costo Personale (€)]]*0.15</f>
        <v>0</v>
      </c>
      <c r="K2" s="88">
        <f>Table145[[#This Row],[Costo Personale (€)]]+Table145[[#This Row],[Costi indiretti (15%)]]</f>
        <v>0</v>
      </c>
      <c r="L2" s="84">
        <v>0</v>
      </c>
      <c r="M2" s="111">
        <v>0.17</v>
      </c>
      <c r="N2" s="111">
        <v>0.26</v>
      </c>
      <c r="O2" s="111">
        <v>0.56999999999999995</v>
      </c>
      <c r="P2" s="90">
        <f>Table145[[#This Row],[Costo Totale del Personale (€)]]*(Table145[[#This Row],[% intensità agevolazione]]+Table145[[#This Row],[eventuale maggiorazione % intensità massima di agevolazione *]])</f>
        <v>0</v>
      </c>
      <c r="Q2" s="90">
        <f>Table145[[#This Row],[Agevolazione]]*Table145[[#This Row],[% agovolazioni localizzate nelle Regioni del Mezzogiorno]]</f>
        <v>0</v>
      </c>
      <c r="R2" s="90">
        <f>Table145[[#This Row],[Agevolazione]]*Table145[[#This Row],[% agevolazioni in investimenti di cui linea di intervento 022
(minimo 17%)]]</f>
        <v>0</v>
      </c>
      <c r="S2" s="90">
        <f>Table145[[#This Row],[Agevolazione]]*Table145[[#This Row],[% agevolazioni in investimenti di cui linea di intervento 023
(minimo 26%)]]</f>
        <v>0</v>
      </c>
      <c r="T2" s="90">
        <f>Table145[[#This Row],[Agevolazione]]*Table145[[#This Row],[% agevolazioni in investimenti di cui linea di intervento 006
(57%)]]</f>
        <v>0</v>
      </c>
      <c r="U2" s="90"/>
    </row>
    <row r="3" spans="1:33" x14ac:dyDescent="0.3">
      <c r="A3" s="84" t="s">
        <v>18</v>
      </c>
      <c r="B3" s="84">
        <v>1</v>
      </c>
      <c r="C3" s="84"/>
      <c r="D3" s="84"/>
      <c r="E3" s="2" t="s">
        <v>73</v>
      </c>
      <c r="F3" s="91"/>
      <c r="G3" s="86">
        <v>1720</v>
      </c>
      <c r="H3" s="87">
        <v>43</v>
      </c>
      <c r="I3" s="87">
        <f>Table145[[#This Row],[Costo standard (€/ora)]]*Table145[[#This Row],['# Mesi persona]]*Table145[[#This Row],[Ore/anno]]/12</f>
        <v>0</v>
      </c>
      <c r="J3" s="88">
        <f>Table145[[#This Row],[Costo Personale (€)]]*0.15</f>
        <v>0</v>
      </c>
      <c r="K3" s="88">
        <f>Table145[[#This Row],[Costo Personale (€)]]+Table145[[#This Row],[Costi indiretti (15%)]]</f>
        <v>0</v>
      </c>
      <c r="L3" s="84">
        <v>0</v>
      </c>
      <c r="M3" s="111">
        <v>0.17</v>
      </c>
      <c r="N3" s="111">
        <v>0.26</v>
      </c>
      <c r="O3" s="111">
        <v>0.56999999999999995</v>
      </c>
      <c r="P3" s="90">
        <f>Table145[[#This Row],[Costo Totale del Personale (€)]]*(Table145[[#This Row],[% intensità agevolazione]]+Table145[[#This Row],[eventuale maggiorazione % intensità massima di agevolazione *]])</f>
        <v>0</v>
      </c>
      <c r="Q3" s="90">
        <f>Table145[[#This Row],[Agevolazione]]*Table145[[#This Row],[% agovolazioni localizzate nelle Regioni del Mezzogiorno]]</f>
        <v>0</v>
      </c>
      <c r="R3" s="90">
        <f>Table145[[#This Row],[Agevolazione]]*Table145[[#This Row],[% agevolazioni in investimenti di cui linea di intervento 022
(minimo 17%)]]</f>
        <v>0</v>
      </c>
      <c r="S3" s="90">
        <f>Table145[[#This Row],[Agevolazione]]*Table145[[#This Row],[% agevolazioni in investimenti di cui linea di intervento 023
(minimo 26%)]]</f>
        <v>0</v>
      </c>
      <c r="T3" s="90">
        <f>Table145[[#This Row],[Agevolazione]]*Table145[[#This Row],[% agevolazioni in investimenti di cui linea di intervento 006
(57%)]]</f>
        <v>0</v>
      </c>
      <c r="U3" s="90"/>
    </row>
    <row r="4" spans="1:33" x14ac:dyDescent="0.3">
      <c r="A4" s="84" t="s">
        <v>18</v>
      </c>
      <c r="B4" s="84">
        <v>1</v>
      </c>
      <c r="C4" s="84"/>
      <c r="D4" s="84"/>
      <c r="E4" s="2" t="s">
        <v>74</v>
      </c>
      <c r="F4" s="91"/>
      <c r="G4" s="86">
        <v>1720</v>
      </c>
      <c r="H4" s="87">
        <v>27</v>
      </c>
      <c r="I4" s="87">
        <f>Table145[[#This Row],[Costo standard (€/ora)]]*Table145[[#This Row],['# Mesi persona]]*Table145[[#This Row],[Ore/anno]]/12</f>
        <v>0</v>
      </c>
      <c r="J4" s="88">
        <f>Table145[[#This Row],[Costo Personale (€)]]*0.15</f>
        <v>0</v>
      </c>
      <c r="K4" s="88">
        <f>Table145[[#This Row],[Costo Personale (€)]]+Table145[[#This Row],[Costi indiretti (15%)]]</f>
        <v>0</v>
      </c>
      <c r="L4" s="84">
        <v>0</v>
      </c>
      <c r="M4" s="111">
        <v>0.17</v>
      </c>
      <c r="N4" s="111">
        <v>0.26</v>
      </c>
      <c r="O4" s="111">
        <v>0.56999999999999995</v>
      </c>
      <c r="P4" s="90">
        <f>Table145[[#This Row],[Costo Totale del Personale (€)]]*(Table145[[#This Row],[% intensità agevolazione]]+Table145[[#This Row],[eventuale maggiorazione % intensità massima di agevolazione *]])</f>
        <v>0</v>
      </c>
      <c r="Q4" s="90">
        <f>Table145[[#This Row],[Agevolazione]]*Table145[[#This Row],[% agovolazioni localizzate nelle Regioni del Mezzogiorno]]</f>
        <v>0</v>
      </c>
      <c r="R4" s="90">
        <f>Table145[[#This Row],[Agevolazione]]*Table145[[#This Row],[% agevolazioni in investimenti di cui linea di intervento 022
(minimo 17%)]]</f>
        <v>0</v>
      </c>
      <c r="S4" s="90">
        <f>Table145[[#This Row],[Agevolazione]]*Table145[[#This Row],[% agevolazioni in investimenti di cui linea di intervento 023
(minimo 26%)]]</f>
        <v>0</v>
      </c>
      <c r="T4" s="90">
        <f>Table145[[#This Row],[Agevolazione]]*Table145[[#This Row],[% agevolazioni in investimenti di cui linea di intervento 006
(57%)]]</f>
        <v>0</v>
      </c>
      <c r="U4" s="90"/>
    </row>
    <row r="5" spans="1:33" x14ac:dyDescent="0.3">
      <c r="A5" s="84" t="s">
        <v>19</v>
      </c>
      <c r="B5" s="84">
        <v>0.5</v>
      </c>
      <c r="C5" s="84">
        <v>0.15</v>
      </c>
      <c r="D5" s="84"/>
      <c r="E5" s="2" t="s">
        <v>72</v>
      </c>
      <c r="F5" s="91"/>
      <c r="G5" s="86">
        <v>1720</v>
      </c>
      <c r="H5" s="87">
        <v>75</v>
      </c>
      <c r="I5" s="87">
        <f>Table145[[#This Row],[Costo standard (€/ora)]]*Table145[[#This Row],['# Mesi persona]]*Table145[[#This Row],[Ore/anno]]/12</f>
        <v>0</v>
      </c>
      <c r="J5" s="88">
        <f>Table145[[#This Row],[Costo Personale (€)]]*0.15</f>
        <v>0</v>
      </c>
      <c r="K5" s="88">
        <f>Table145[[#This Row],[Costo Personale (€)]]+Table145[[#This Row],[Costi indiretti (15%)]]</f>
        <v>0</v>
      </c>
      <c r="L5" s="84">
        <v>0</v>
      </c>
      <c r="M5" s="111">
        <v>0.17</v>
      </c>
      <c r="N5" s="111">
        <v>0.26</v>
      </c>
      <c r="O5" s="111">
        <v>0.56999999999999995</v>
      </c>
      <c r="P5" s="90">
        <f>Table145[[#This Row],[Costo Totale del Personale (€)]]*(Table145[[#This Row],[% intensità agevolazione]]+Table145[[#This Row],[eventuale maggiorazione % intensità massima di agevolazione *]])</f>
        <v>0</v>
      </c>
      <c r="Q5" s="90">
        <f>Table145[[#This Row],[Agevolazione]]*Table145[[#This Row],[% agovolazioni localizzate nelle Regioni del Mezzogiorno]]</f>
        <v>0</v>
      </c>
      <c r="R5" s="90">
        <f>Table145[[#This Row],[Agevolazione]]*Table145[[#This Row],[% agevolazioni in investimenti di cui linea di intervento 022
(minimo 17%)]]</f>
        <v>0</v>
      </c>
      <c r="S5" s="90">
        <f>Table145[[#This Row],[Agevolazione]]*Table145[[#This Row],[% agevolazioni in investimenti di cui linea di intervento 023
(minimo 26%)]]</f>
        <v>0</v>
      </c>
      <c r="T5" s="90">
        <f>Table145[[#This Row],[Agevolazione]]*Table145[[#This Row],[% agevolazioni in investimenti di cui linea di intervento 006
(57%)]]</f>
        <v>0</v>
      </c>
      <c r="U5" s="90"/>
    </row>
    <row r="6" spans="1:33" x14ac:dyDescent="0.3">
      <c r="A6" s="84" t="s">
        <v>19</v>
      </c>
      <c r="B6" s="84">
        <v>0.5</v>
      </c>
      <c r="C6" s="84">
        <v>0.15</v>
      </c>
      <c r="D6" s="84"/>
      <c r="E6" s="2" t="s">
        <v>73</v>
      </c>
      <c r="F6" s="91"/>
      <c r="G6" s="86">
        <v>1720</v>
      </c>
      <c r="H6" s="87">
        <v>43</v>
      </c>
      <c r="I6" s="87">
        <f>Table145[[#This Row],[Costo standard (€/ora)]]*Table145[[#This Row],['# Mesi persona]]*Table145[[#This Row],[Ore/anno]]/12</f>
        <v>0</v>
      </c>
      <c r="J6" s="88">
        <f>Table145[[#This Row],[Costo Personale (€)]]*0.15</f>
        <v>0</v>
      </c>
      <c r="K6" s="88">
        <f>Table145[[#This Row],[Costo Personale (€)]]+Table145[[#This Row],[Costi indiretti (15%)]]</f>
        <v>0</v>
      </c>
      <c r="L6" s="84">
        <v>0</v>
      </c>
      <c r="M6" s="111">
        <v>0.17</v>
      </c>
      <c r="N6" s="111">
        <v>0.26</v>
      </c>
      <c r="O6" s="111">
        <v>0.56999999999999995</v>
      </c>
      <c r="P6" s="90">
        <f>Table145[[#This Row],[Costo Totale del Personale (€)]]*(Table145[[#This Row],[% intensità agevolazione]]+Table145[[#This Row],[eventuale maggiorazione % intensità massima di agevolazione *]])</f>
        <v>0</v>
      </c>
      <c r="Q6" s="90">
        <f>Table145[[#This Row],[Agevolazione]]*Table145[[#This Row],[% agovolazioni localizzate nelle Regioni del Mezzogiorno]]</f>
        <v>0</v>
      </c>
      <c r="R6" s="90">
        <f>Table145[[#This Row],[Agevolazione]]*Table145[[#This Row],[% agevolazioni in investimenti di cui linea di intervento 022
(minimo 17%)]]</f>
        <v>0</v>
      </c>
      <c r="S6" s="90">
        <f>Table145[[#This Row],[Agevolazione]]*Table145[[#This Row],[% agevolazioni in investimenti di cui linea di intervento 023
(minimo 26%)]]</f>
        <v>0</v>
      </c>
      <c r="T6" s="90">
        <f>Table145[[#This Row],[Agevolazione]]*Table145[[#This Row],[% agevolazioni in investimenti di cui linea di intervento 006
(57%)]]</f>
        <v>0</v>
      </c>
      <c r="U6" s="90"/>
    </row>
    <row r="7" spans="1:33" x14ac:dyDescent="0.3">
      <c r="A7" s="84" t="s">
        <v>19</v>
      </c>
      <c r="B7" s="84">
        <v>0.5</v>
      </c>
      <c r="C7" s="84">
        <v>0.15</v>
      </c>
      <c r="D7" s="84"/>
      <c r="E7" s="2" t="s">
        <v>74</v>
      </c>
      <c r="F7" s="91"/>
      <c r="G7" s="86">
        <v>1720</v>
      </c>
      <c r="H7" s="87">
        <v>27</v>
      </c>
      <c r="I7" s="87">
        <f>Table145[[#This Row],[Costo standard (€/ora)]]*Table145[[#This Row],['# Mesi persona]]*Table145[[#This Row],[Ore/anno]]/12</f>
        <v>0</v>
      </c>
      <c r="J7" s="88">
        <f>Table145[[#This Row],[Costo Personale (€)]]*0.15</f>
        <v>0</v>
      </c>
      <c r="K7" s="88">
        <f>Table145[[#This Row],[Costo Personale (€)]]+Table145[[#This Row],[Costi indiretti (15%)]]</f>
        <v>0</v>
      </c>
      <c r="L7" s="84">
        <v>0</v>
      </c>
      <c r="M7" s="111">
        <v>0.17</v>
      </c>
      <c r="N7" s="111">
        <v>0.26</v>
      </c>
      <c r="O7" s="111">
        <v>0.56999999999999995</v>
      </c>
      <c r="P7" s="90">
        <f>Table145[[#This Row],[Costo Totale del Personale (€)]]*(Table145[[#This Row],[% intensità agevolazione]]+Table145[[#This Row],[eventuale maggiorazione % intensità massima di agevolazione *]])</f>
        <v>0</v>
      </c>
      <c r="Q7" s="90">
        <f>Table145[[#This Row],[Agevolazione]]*Table145[[#This Row],[% agovolazioni localizzate nelle Regioni del Mezzogiorno]]</f>
        <v>0</v>
      </c>
      <c r="R7" s="90">
        <f>Table145[[#This Row],[Agevolazione]]*Table145[[#This Row],[% agevolazioni in investimenti di cui linea di intervento 022
(minimo 17%)]]</f>
        <v>0</v>
      </c>
      <c r="S7" s="90">
        <f>Table145[[#This Row],[Agevolazione]]*Table145[[#This Row],[% agevolazioni in investimenti di cui linea di intervento 023
(minimo 26%)]]</f>
        <v>0</v>
      </c>
      <c r="T7" s="90">
        <f>Table145[[#This Row],[Agevolazione]]*Table145[[#This Row],[% agevolazioni in investimenti di cui linea di intervento 006
(57%)]]</f>
        <v>0</v>
      </c>
      <c r="U7" s="90"/>
    </row>
    <row r="8" spans="1:33" x14ac:dyDescent="0.3">
      <c r="A8" s="84" t="s">
        <v>20</v>
      </c>
      <c r="B8" s="84">
        <v>0.25</v>
      </c>
      <c r="C8" s="84">
        <v>0.15</v>
      </c>
      <c r="D8" s="84"/>
      <c r="E8" s="2" t="s">
        <v>72</v>
      </c>
      <c r="F8" s="91"/>
      <c r="G8" s="86">
        <v>1720</v>
      </c>
      <c r="H8" s="87">
        <v>75</v>
      </c>
      <c r="I8" s="87">
        <f>Table145[[#This Row],[Costo standard (€/ora)]]*Table145[[#This Row],['# Mesi persona]]*Table145[[#This Row],[Ore/anno]]/12</f>
        <v>0</v>
      </c>
      <c r="J8" s="88">
        <f>Table145[[#This Row],[Costo Personale (€)]]*0.15</f>
        <v>0</v>
      </c>
      <c r="K8" s="88">
        <f>Table145[[#This Row],[Costo Personale (€)]]+Table145[[#This Row],[Costi indiretti (15%)]]</f>
        <v>0</v>
      </c>
      <c r="L8" s="84">
        <v>0</v>
      </c>
      <c r="M8" s="111">
        <v>0.17</v>
      </c>
      <c r="N8" s="111">
        <v>0.26</v>
      </c>
      <c r="O8" s="111">
        <v>0.56999999999999995</v>
      </c>
      <c r="P8" s="90">
        <f>Table145[[#This Row],[Costo Totale del Personale (€)]]*(Table145[[#This Row],[% intensità agevolazione]]+Table145[[#This Row],[eventuale maggiorazione % intensità massima di agevolazione *]])</f>
        <v>0</v>
      </c>
      <c r="Q8" s="90">
        <f>Table145[[#This Row],[Agevolazione]]*Table145[[#This Row],[% agovolazioni localizzate nelle Regioni del Mezzogiorno]]</f>
        <v>0</v>
      </c>
      <c r="R8" s="90">
        <f>Table145[[#This Row],[Agevolazione]]*Table145[[#This Row],[% agevolazioni in investimenti di cui linea di intervento 022
(minimo 17%)]]</f>
        <v>0</v>
      </c>
      <c r="S8" s="90">
        <f>Table145[[#This Row],[Agevolazione]]*Table145[[#This Row],[% agevolazioni in investimenti di cui linea di intervento 023
(minimo 26%)]]</f>
        <v>0</v>
      </c>
      <c r="T8" s="90">
        <f>Table145[[#This Row],[Agevolazione]]*Table145[[#This Row],[% agevolazioni in investimenti di cui linea di intervento 006
(57%)]]</f>
        <v>0</v>
      </c>
      <c r="U8" s="90"/>
    </row>
    <row r="9" spans="1:33" x14ac:dyDescent="0.3">
      <c r="A9" s="84" t="s">
        <v>20</v>
      </c>
      <c r="B9" s="84">
        <v>0.25</v>
      </c>
      <c r="C9" s="84">
        <v>0.15</v>
      </c>
      <c r="D9" s="84"/>
      <c r="E9" s="2" t="s">
        <v>73</v>
      </c>
      <c r="F9" s="91"/>
      <c r="G9" s="86">
        <v>1720</v>
      </c>
      <c r="H9" s="87">
        <v>43</v>
      </c>
      <c r="I9" s="87">
        <f>Table145[[#This Row],[Costo standard (€/ora)]]*Table145[[#This Row],['# Mesi persona]]*Table145[[#This Row],[Ore/anno]]/12</f>
        <v>0</v>
      </c>
      <c r="J9" s="88">
        <f>Table145[[#This Row],[Costo Personale (€)]]*0.15</f>
        <v>0</v>
      </c>
      <c r="K9" s="88">
        <f>Table145[[#This Row],[Costo Personale (€)]]+Table145[[#This Row],[Costi indiretti (15%)]]</f>
        <v>0</v>
      </c>
      <c r="L9" s="84">
        <v>0</v>
      </c>
      <c r="M9" s="111">
        <v>0.17</v>
      </c>
      <c r="N9" s="111">
        <v>0.26</v>
      </c>
      <c r="O9" s="111">
        <v>0.56999999999999995</v>
      </c>
      <c r="P9" s="90">
        <f>Table145[[#This Row],[Costo Totale del Personale (€)]]*(Table145[[#This Row],[% intensità agevolazione]]+Table145[[#This Row],[eventuale maggiorazione % intensità massima di agevolazione *]])</f>
        <v>0</v>
      </c>
      <c r="Q9" s="90">
        <f>Table145[[#This Row],[Agevolazione]]*Table145[[#This Row],[% agovolazioni localizzate nelle Regioni del Mezzogiorno]]</f>
        <v>0</v>
      </c>
      <c r="R9" s="90">
        <f>Table145[[#This Row],[Agevolazione]]*Table145[[#This Row],[% agevolazioni in investimenti di cui linea di intervento 022
(minimo 17%)]]</f>
        <v>0</v>
      </c>
      <c r="S9" s="90">
        <f>Table145[[#This Row],[Agevolazione]]*Table145[[#This Row],[% agevolazioni in investimenti di cui linea di intervento 023
(minimo 26%)]]</f>
        <v>0</v>
      </c>
      <c r="T9" s="90">
        <f>Table145[[#This Row],[Agevolazione]]*Table145[[#This Row],[% agevolazioni in investimenti di cui linea di intervento 006
(57%)]]</f>
        <v>0</v>
      </c>
      <c r="U9" s="90"/>
    </row>
    <row r="10" spans="1:33" ht="16.2" thickBot="1" x14ac:dyDescent="0.35">
      <c r="A10" s="84" t="s">
        <v>20</v>
      </c>
      <c r="B10" s="84">
        <v>0.25</v>
      </c>
      <c r="C10" s="84">
        <v>0.15</v>
      </c>
      <c r="D10" s="84"/>
      <c r="E10" s="2" t="s">
        <v>74</v>
      </c>
      <c r="F10" s="91"/>
      <c r="G10" s="86">
        <v>1720</v>
      </c>
      <c r="H10" s="87">
        <v>27</v>
      </c>
      <c r="I10" s="87">
        <f>Table145[[#This Row],[Costo standard (€/ora)]]*Table145[[#This Row],['# Mesi persona]]*Table145[[#This Row],[Ore/anno]]/12</f>
        <v>0</v>
      </c>
      <c r="J10" s="88">
        <f>Table145[[#This Row],[Costo Personale (€)]]*0.15</f>
        <v>0</v>
      </c>
      <c r="K10" s="88">
        <f>Table145[[#This Row],[Costo Personale (€)]]+Table145[[#This Row],[Costi indiretti (15%)]]</f>
        <v>0</v>
      </c>
      <c r="L10" s="84">
        <v>0</v>
      </c>
      <c r="M10" s="111">
        <v>0.17</v>
      </c>
      <c r="N10" s="111">
        <v>0.26</v>
      </c>
      <c r="O10" s="111">
        <v>0.56999999999999995</v>
      </c>
      <c r="P10" s="90">
        <f>Table145[[#This Row],[Costo Totale del Personale (€)]]*(Table145[[#This Row],[% intensità agevolazione]]+Table145[[#This Row],[eventuale maggiorazione % intensità massima di agevolazione *]])</f>
        <v>0</v>
      </c>
      <c r="Q10" s="90">
        <f>Table145[[#This Row],[Agevolazione]]*Table145[[#This Row],[% agovolazioni localizzate nelle Regioni del Mezzogiorno]]</f>
        <v>0</v>
      </c>
      <c r="R10" s="90">
        <f>Table145[[#This Row],[Agevolazione]]*Table145[[#This Row],[% agevolazioni in investimenti di cui linea di intervento 022
(minimo 17%)]]</f>
        <v>0</v>
      </c>
      <c r="S10" s="90">
        <f>Table145[[#This Row],[Agevolazione]]*Table145[[#This Row],[% agevolazioni in investimenti di cui linea di intervento 023
(minimo 26%)]]</f>
        <v>0</v>
      </c>
      <c r="T10" s="90">
        <f>Table145[[#This Row],[Agevolazione]]*Table145[[#This Row],[% agevolazioni in investimenti di cui linea di intervento 006
(57%)]]</f>
        <v>0</v>
      </c>
      <c r="U10" s="90"/>
    </row>
    <row r="11" spans="1:33" s="59" customFormat="1" hidden="1" x14ac:dyDescent="0.3">
      <c r="A11" s="92" t="s">
        <v>21</v>
      </c>
      <c r="B11" s="92">
        <v>0.5</v>
      </c>
      <c r="C11" s="92"/>
      <c r="D11" s="92"/>
      <c r="E11" s="58" t="s">
        <v>72</v>
      </c>
      <c r="F11" s="93"/>
      <c r="G11" s="94">
        <v>1720</v>
      </c>
      <c r="H11" s="95">
        <v>83</v>
      </c>
      <c r="I11" s="95">
        <f>Table145[[#This Row],[Costo standard (€/ora)]]*Table145[[#This Row],['# Mesi persona]]*Table145[[#This Row],[Ore/anno]]/12</f>
        <v>0</v>
      </c>
      <c r="J11" s="96">
        <f>Table145[[#This Row],[Costo Personale (€)]]*0.15</f>
        <v>0</v>
      </c>
      <c r="K11" s="96">
        <f>Table145[[#This Row],[Costo Personale (€)]]+Table145[[#This Row],[Costi indiretti (15%)]]</f>
        <v>0</v>
      </c>
      <c r="L11" s="92">
        <v>0</v>
      </c>
      <c r="M11" s="92">
        <v>0.25</v>
      </c>
      <c r="N11" s="92">
        <v>0.25</v>
      </c>
      <c r="O11" s="92">
        <v>0.5</v>
      </c>
      <c r="P11" s="97">
        <f>Table145[[#This Row],[Costo Totale del Personale (€)]]*(Table145[[#This Row],[% intensità agevolazione]]+Table145[[#This Row],[eventuale maggiorazione % intensità massima di agevolazione *]])</f>
        <v>0</v>
      </c>
      <c r="Q11" s="97">
        <f>Table145[[#This Row],[Agevolazione]]*Table145[[#This Row],[% agovolazioni localizzate nelle Regioni del Mezzogiorno]]</f>
        <v>0</v>
      </c>
      <c r="R11" s="97">
        <f>Table145[[#This Row],[Agevolazione]]*Table145[[#This Row],[% agevolazioni in investimenti di cui linea di intervento 022
(minimo 17%)]]</f>
        <v>0</v>
      </c>
      <c r="S11" s="97">
        <f>Table145[[#This Row],[Agevolazione]]*Table145[[#This Row],[% agevolazioni in investimenti di cui linea di intervento 023
(minimo 26%)]]</f>
        <v>0</v>
      </c>
      <c r="T11" s="97">
        <f>Table145[[#This Row],[Agevolazione]]*Table145[[#This Row],[% agevolazioni in investimenti di cui linea di intervento 006
(57%)]]</f>
        <v>0</v>
      </c>
      <c r="U11" s="97"/>
      <c r="AB11" s="62"/>
      <c r="AC11" s="62"/>
      <c r="AD11" s="62"/>
      <c r="AE11" s="62"/>
      <c r="AF11" s="62"/>
      <c r="AG11" s="62"/>
    </row>
    <row r="12" spans="1:33" s="59" customFormat="1" hidden="1" x14ac:dyDescent="0.3">
      <c r="A12" s="92" t="s">
        <v>21</v>
      </c>
      <c r="B12" s="92">
        <v>0.5</v>
      </c>
      <c r="C12" s="92"/>
      <c r="D12" s="98"/>
      <c r="E12" s="58" t="s">
        <v>73</v>
      </c>
      <c r="F12" s="93"/>
      <c r="G12" s="94">
        <v>1720</v>
      </c>
      <c r="H12" s="95">
        <v>47</v>
      </c>
      <c r="I12" s="95">
        <f>Table145[[#This Row],[Costo standard (€/ora)]]*Table145[[#This Row],['# Mesi persona]]*Table145[[#This Row],[Ore/anno]]/12</f>
        <v>0</v>
      </c>
      <c r="J12" s="96">
        <f>Table145[[#This Row],[Costo Personale (€)]]*0.15</f>
        <v>0</v>
      </c>
      <c r="K12" s="96">
        <f>Table145[[#This Row],[Costo Personale (€)]]+Table145[[#This Row],[Costi indiretti (15%)]]</f>
        <v>0</v>
      </c>
      <c r="L12" s="92">
        <v>0</v>
      </c>
      <c r="M12" s="92">
        <v>0.25</v>
      </c>
      <c r="N12" s="92">
        <v>0.25</v>
      </c>
      <c r="O12" s="92">
        <v>0.5</v>
      </c>
      <c r="P12" s="97">
        <f>Table145[[#This Row],[Costo Totale del Personale (€)]]*(Table145[[#This Row],[% intensità agevolazione]]+Table145[[#This Row],[eventuale maggiorazione % intensità massima di agevolazione *]])</f>
        <v>0</v>
      </c>
      <c r="Q12" s="97">
        <f>Table145[[#This Row],[Agevolazione]]*Table145[[#This Row],[% agovolazioni localizzate nelle Regioni del Mezzogiorno]]</f>
        <v>0</v>
      </c>
      <c r="R12" s="97">
        <f>Table145[[#This Row],[Agevolazione]]*Table145[[#This Row],[% agevolazioni in investimenti di cui linea di intervento 022
(minimo 17%)]]</f>
        <v>0</v>
      </c>
      <c r="S12" s="97">
        <f>Table145[[#This Row],[Agevolazione]]*Table145[[#This Row],[% agevolazioni in investimenti di cui linea di intervento 023
(minimo 26%)]]</f>
        <v>0</v>
      </c>
      <c r="T12" s="97">
        <f>Table145[[#This Row],[Agevolazione]]*Table145[[#This Row],[% agevolazioni in investimenti di cui linea di intervento 006
(57%)]]</f>
        <v>0</v>
      </c>
      <c r="U12" s="97"/>
      <c r="AB12" s="62"/>
      <c r="AC12" s="62"/>
      <c r="AD12" s="62"/>
      <c r="AE12" s="62"/>
      <c r="AF12" s="62"/>
      <c r="AG12" s="62"/>
    </row>
    <row r="13" spans="1:33" s="59" customFormat="1" ht="16.2" hidden="1" thickBot="1" x14ac:dyDescent="0.35">
      <c r="A13" s="92" t="s">
        <v>21</v>
      </c>
      <c r="B13" s="92">
        <v>0.5</v>
      </c>
      <c r="C13" s="92"/>
      <c r="D13" s="98"/>
      <c r="E13" s="58" t="s">
        <v>74</v>
      </c>
      <c r="F13" s="99"/>
      <c r="G13" s="94">
        <v>1720</v>
      </c>
      <c r="H13" s="95">
        <v>30</v>
      </c>
      <c r="I13" s="95">
        <f>Table145[[#This Row],[Costo standard (€/ora)]]*Table145[[#This Row],['# Mesi persona]]*Table145[[#This Row],[Ore/anno]]/12</f>
        <v>0</v>
      </c>
      <c r="J13" s="96">
        <f>Table145[[#This Row],[Costo Personale (€)]]*0.15</f>
        <v>0</v>
      </c>
      <c r="K13" s="96">
        <f>Table145[[#This Row],[Costo Personale (€)]]+Table145[[#This Row],[Costi indiretti (15%)]]</f>
        <v>0</v>
      </c>
      <c r="L13" s="92">
        <v>0</v>
      </c>
      <c r="M13" s="92">
        <v>0.25</v>
      </c>
      <c r="N13" s="92">
        <v>0.25</v>
      </c>
      <c r="O13" s="92">
        <v>0.5</v>
      </c>
      <c r="P13" s="97">
        <f>Table145[[#This Row],[Costo Totale del Personale (€)]]*(Table145[[#This Row],[% intensità agevolazione]]+Table145[[#This Row],[eventuale maggiorazione % intensità massima di agevolazione *]])</f>
        <v>0</v>
      </c>
      <c r="Q13" s="97">
        <f>Table145[[#This Row],[Agevolazione]]*Table145[[#This Row],[% agovolazioni localizzate nelle Regioni del Mezzogiorno]]</f>
        <v>0</v>
      </c>
      <c r="R13" s="97">
        <f>Table145[[#This Row],[Agevolazione]]*Table145[[#This Row],[% agevolazioni in investimenti di cui linea di intervento 022
(minimo 17%)]]</f>
        <v>0</v>
      </c>
      <c r="S13" s="97">
        <f>Table145[[#This Row],[Agevolazione]]*Table145[[#This Row],[% agevolazioni in investimenti di cui linea di intervento 023
(minimo 26%)]]</f>
        <v>0</v>
      </c>
      <c r="T13" s="97">
        <f>Table145[[#This Row],[Agevolazione]]*Table145[[#This Row],[% agevolazioni in investimenti di cui linea di intervento 006
(57%)]]</f>
        <v>0</v>
      </c>
      <c r="U13" s="100"/>
      <c r="AB13" s="62"/>
      <c r="AC13" s="62"/>
      <c r="AD13" s="62"/>
      <c r="AE13" s="62"/>
      <c r="AF13" s="62"/>
      <c r="AG13" s="62"/>
    </row>
    <row r="14" spans="1:33" ht="16.2" thickBot="1" x14ac:dyDescent="0.35">
      <c r="A14" s="101"/>
      <c r="B14" s="101"/>
      <c r="D14" s="34"/>
      <c r="F14" s="34"/>
      <c r="G14" s="33"/>
      <c r="J14" s="37" t="s">
        <v>75</v>
      </c>
      <c r="K14" s="39">
        <f>SUM(K2:K13)</f>
        <v>0</v>
      </c>
      <c r="O14" s="37" t="s">
        <v>22</v>
      </c>
      <c r="P14" s="38">
        <f t="shared" ref="P14:T14" si="0">SUM(P2:P13)</f>
        <v>0</v>
      </c>
      <c r="Q14" s="38">
        <f t="shared" si="0"/>
        <v>0</v>
      </c>
      <c r="R14" s="38">
        <f t="shared" si="0"/>
        <v>0</v>
      </c>
      <c r="S14" s="38">
        <f t="shared" si="0"/>
        <v>0</v>
      </c>
      <c r="T14" s="39">
        <f t="shared" si="0"/>
        <v>0</v>
      </c>
      <c r="U14" s="33"/>
    </row>
    <row r="15" spans="1:33" x14ac:dyDescent="0.3">
      <c r="A15" s="61" t="s">
        <v>90</v>
      </c>
    </row>
    <row r="16" spans="1:33" x14ac:dyDescent="0.3">
      <c r="J16" s="102" t="s">
        <v>18</v>
      </c>
      <c r="K16" s="35">
        <f>K2+K3+K4</f>
        <v>0</v>
      </c>
      <c r="O16" s="102" t="s">
        <v>18</v>
      </c>
      <c r="P16" s="35">
        <f>P2+P3+P4</f>
        <v>0</v>
      </c>
      <c r="Q16" s="35">
        <f>Q2+Q3+Q4</f>
        <v>0</v>
      </c>
      <c r="R16" s="35">
        <f>R2+R3+R4</f>
        <v>0</v>
      </c>
      <c r="S16" s="35">
        <f>S2+S3+S4</f>
        <v>0</v>
      </c>
      <c r="T16" s="35">
        <f>T2+T3+T4</f>
        <v>0</v>
      </c>
    </row>
    <row r="17" spans="1:33" x14ac:dyDescent="0.3">
      <c r="J17" s="102" t="s">
        <v>19</v>
      </c>
      <c r="K17" s="35">
        <f>K5+K6+K7</f>
        <v>0</v>
      </c>
      <c r="O17" s="102" t="s">
        <v>19</v>
      </c>
      <c r="P17" s="35">
        <f>P5+P6+P7</f>
        <v>0</v>
      </c>
      <c r="Q17" s="35">
        <f>Q5+Q6+Q7</f>
        <v>0</v>
      </c>
      <c r="R17" s="35">
        <f>R5+R6+R7</f>
        <v>0</v>
      </c>
      <c r="S17" s="35">
        <f>S5+S6+S7</f>
        <v>0</v>
      </c>
      <c r="T17" s="35">
        <f>T5+T6+T7</f>
        <v>0</v>
      </c>
    </row>
    <row r="18" spans="1:33" x14ac:dyDescent="0.3">
      <c r="J18" s="102" t="s">
        <v>20</v>
      </c>
      <c r="K18" s="35">
        <f>K8+K9+K10</f>
        <v>0</v>
      </c>
      <c r="O18" s="102" t="s">
        <v>20</v>
      </c>
      <c r="P18" s="35">
        <f>P8+P9+P10</f>
        <v>0</v>
      </c>
      <c r="Q18" s="35">
        <f>Q8+Q9+Q10</f>
        <v>0</v>
      </c>
      <c r="R18" s="35">
        <f>R8+R9+R10</f>
        <v>0</v>
      </c>
      <c r="S18" s="35">
        <f>S8+S9+S10</f>
        <v>0</v>
      </c>
      <c r="T18" s="35">
        <f>T8+T9+T10</f>
        <v>0</v>
      </c>
    </row>
    <row r="19" spans="1:33" s="62" customFormat="1" hidden="1" x14ac:dyDescent="0.3">
      <c r="F19" s="63"/>
      <c r="G19" s="63"/>
      <c r="J19" s="110" t="s">
        <v>21</v>
      </c>
      <c r="K19" s="64">
        <f>K11+K12+K13</f>
        <v>0</v>
      </c>
      <c r="O19" s="110" t="s">
        <v>21</v>
      </c>
      <c r="P19" s="64">
        <f>P11+P12+P13</f>
        <v>0</v>
      </c>
      <c r="Q19" s="64">
        <f>Q11+Q12+Q13</f>
        <v>0</v>
      </c>
      <c r="R19" s="64">
        <f>R11+R12+R13</f>
        <v>0</v>
      </c>
      <c r="S19" s="64">
        <f>S11+S12+S13</f>
        <v>0</v>
      </c>
      <c r="T19" s="64">
        <f>T11+T12+T13</f>
        <v>0</v>
      </c>
    </row>
    <row r="21" spans="1:33" ht="72" x14ac:dyDescent="0.3">
      <c r="A21" s="31" t="s">
        <v>52</v>
      </c>
      <c r="B21" s="31" t="s">
        <v>53</v>
      </c>
      <c r="C21" s="31" t="s">
        <v>54</v>
      </c>
      <c r="D21" s="3"/>
      <c r="H21" s="3"/>
      <c r="I21" s="30" t="s">
        <v>103</v>
      </c>
      <c r="J21" s="30" t="s">
        <v>104</v>
      </c>
      <c r="K21" s="141" t="s">
        <v>76</v>
      </c>
      <c r="L21" s="31" t="s">
        <v>77</v>
      </c>
      <c r="M21" s="31" t="s">
        <v>78</v>
      </c>
      <c r="N21" s="31" t="s">
        <v>79</v>
      </c>
      <c r="O21" s="32" t="s">
        <v>91</v>
      </c>
      <c r="P21" s="32" t="s">
        <v>67</v>
      </c>
      <c r="Q21" s="32" t="s">
        <v>68</v>
      </c>
      <c r="R21" s="32" t="s">
        <v>81</v>
      </c>
      <c r="S21" s="32" t="s">
        <v>82</v>
      </c>
      <c r="T21" s="32" t="s">
        <v>83</v>
      </c>
    </row>
    <row r="22" spans="1:33" x14ac:dyDescent="0.3">
      <c r="A22" s="104" t="s">
        <v>18</v>
      </c>
      <c r="B22" s="104">
        <v>1</v>
      </c>
      <c r="C22" s="104"/>
      <c r="D22" s="105"/>
      <c r="H22" s="140"/>
      <c r="I22" s="80">
        <v>0</v>
      </c>
      <c r="J22" s="80">
        <v>0</v>
      </c>
      <c r="K22" s="80">
        <f>SUM(I22:J22)</f>
        <v>0</v>
      </c>
      <c r="L22" s="104">
        <v>0</v>
      </c>
      <c r="M22" s="89">
        <v>0.17</v>
      </c>
      <c r="N22" s="89">
        <v>0.26</v>
      </c>
      <c r="O22" s="89">
        <v>0.56999999999999995</v>
      </c>
      <c r="P22" s="80">
        <f>K22*(B22+C22)</f>
        <v>0</v>
      </c>
      <c r="Q22" s="80">
        <f>P22*L22</f>
        <v>0</v>
      </c>
      <c r="R22" s="80">
        <f>P22*M22</f>
        <v>0</v>
      </c>
      <c r="S22" s="80">
        <f>P22*N22</f>
        <v>0</v>
      </c>
      <c r="T22" s="80">
        <f>P22*O22</f>
        <v>0</v>
      </c>
      <c r="U22" s="106"/>
    </row>
    <row r="23" spans="1:33" x14ac:dyDescent="0.3">
      <c r="A23" s="104" t="s">
        <v>19</v>
      </c>
      <c r="B23" s="104">
        <v>0.5</v>
      </c>
      <c r="C23" s="104">
        <v>0.15</v>
      </c>
      <c r="D23" s="106"/>
      <c r="H23" s="140"/>
      <c r="I23" s="80">
        <v>0</v>
      </c>
      <c r="J23" s="80">
        <v>0</v>
      </c>
      <c r="K23" s="80">
        <f>SUM(I23:J23)</f>
        <v>0</v>
      </c>
      <c r="L23" s="104">
        <v>0</v>
      </c>
      <c r="M23" s="89">
        <v>0.17</v>
      </c>
      <c r="N23" s="89">
        <v>0.26</v>
      </c>
      <c r="O23" s="89">
        <v>0.56999999999999995</v>
      </c>
      <c r="P23" s="80">
        <f>K23*(B23+C23)</f>
        <v>0</v>
      </c>
      <c r="Q23" s="80">
        <f>P23*L23</f>
        <v>0</v>
      </c>
      <c r="R23" s="80">
        <f t="shared" ref="R23:R24" si="1">P23*M23</f>
        <v>0</v>
      </c>
      <c r="S23" s="80">
        <f t="shared" ref="S23:S25" si="2">P23*N23</f>
        <v>0</v>
      </c>
      <c r="T23" s="80">
        <f t="shared" ref="T23:T25" si="3">P23*O23</f>
        <v>0</v>
      </c>
      <c r="U23" s="106"/>
    </row>
    <row r="24" spans="1:33" x14ac:dyDescent="0.3">
      <c r="A24" s="104" t="s">
        <v>20</v>
      </c>
      <c r="B24" s="104">
        <v>0.25</v>
      </c>
      <c r="C24" s="104">
        <v>0.15</v>
      </c>
      <c r="D24" s="106"/>
      <c r="H24" s="140"/>
      <c r="I24" s="80">
        <v>0</v>
      </c>
      <c r="J24" s="80">
        <v>0</v>
      </c>
      <c r="K24" s="80">
        <f>SUM(I24:J25)</f>
        <v>0</v>
      </c>
      <c r="L24" s="104">
        <v>0</v>
      </c>
      <c r="M24" s="89">
        <v>0.17</v>
      </c>
      <c r="N24" s="89">
        <v>0.26</v>
      </c>
      <c r="O24" s="89">
        <v>0.56999999999999995</v>
      </c>
      <c r="P24" s="80">
        <f>K24*(B24+C24)</f>
        <v>0</v>
      </c>
      <c r="Q24" s="80">
        <f>P24*L24</f>
        <v>0</v>
      </c>
      <c r="R24" s="80">
        <f t="shared" si="1"/>
        <v>0</v>
      </c>
      <c r="S24" s="80">
        <f t="shared" si="2"/>
        <v>0</v>
      </c>
      <c r="T24" s="80">
        <f t="shared" si="3"/>
        <v>0</v>
      </c>
      <c r="U24" s="106"/>
    </row>
    <row r="25" spans="1:33" s="59" customFormat="1" hidden="1" x14ac:dyDescent="0.3">
      <c r="A25" s="107" t="s">
        <v>21</v>
      </c>
      <c r="B25" s="108">
        <v>0.5</v>
      </c>
      <c r="C25" s="108"/>
      <c r="D25" s="98"/>
      <c r="F25" s="60"/>
      <c r="G25" s="60"/>
      <c r="H25" s="139">
        <v>0</v>
      </c>
      <c r="I25" s="109">
        <v>0</v>
      </c>
      <c r="J25" s="109">
        <v>0</v>
      </c>
      <c r="K25" s="109">
        <f t="shared" ref="K25" si="4">SUM(H25:J25)</f>
        <v>0</v>
      </c>
      <c r="L25" s="108">
        <v>0</v>
      </c>
      <c r="M25" s="108">
        <v>0.25</v>
      </c>
      <c r="N25" s="108">
        <v>0.25</v>
      </c>
      <c r="O25" s="108">
        <v>0.5</v>
      </c>
      <c r="P25" s="109">
        <f>K25*(B25+C25)</f>
        <v>0</v>
      </c>
      <c r="Q25" s="109">
        <f>P25*L25</f>
        <v>0</v>
      </c>
      <c r="R25" s="109">
        <f>P25*M25</f>
        <v>0</v>
      </c>
      <c r="S25" s="109">
        <f t="shared" si="2"/>
        <v>0</v>
      </c>
      <c r="T25" s="109">
        <f t="shared" si="3"/>
        <v>0</v>
      </c>
      <c r="AB25" s="62"/>
      <c r="AC25" s="62"/>
      <c r="AD25" s="62"/>
      <c r="AE25" s="62"/>
      <c r="AF25" s="62"/>
      <c r="AG25" s="62"/>
    </row>
    <row r="26" spans="1:33" x14ac:dyDescent="0.3">
      <c r="J26" s="34" t="s">
        <v>75</v>
      </c>
      <c r="K26" s="33">
        <f>SUM(K22:K25)</f>
        <v>0</v>
      </c>
      <c r="O26" s="34" t="s">
        <v>22</v>
      </c>
      <c r="P26" s="33">
        <f>SUM(P22:P25)</f>
        <v>0</v>
      </c>
      <c r="Q26" s="33">
        <f>SUM(Q22:Q25)</f>
        <v>0</v>
      </c>
      <c r="R26" s="33">
        <f>SUM(R22:R25)</f>
        <v>0</v>
      </c>
      <c r="S26" s="33">
        <f>SUM(S22:S25)</f>
        <v>0</v>
      </c>
      <c r="T26" s="33">
        <f>SUM(T22:T25)</f>
        <v>0</v>
      </c>
    </row>
    <row r="28" spans="1:33" x14ac:dyDescent="0.3">
      <c r="I28" t="s">
        <v>84</v>
      </c>
      <c r="N28" t="s">
        <v>85</v>
      </c>
    </row>
    <row r="29" spans="1:33" x14ac:dyDescent="0.3">
      <c r="J29" s="102" t="s">
        <v>18</v>
      </c>
      <c r="K29" s="35">
        <f>K22+K16</f>
        <v>0</v>
      </c>
      <c r="O29" s="102" t="s">
        <v>18</v>
      </c>
      <c r="P29" s="35">
        <f t="shared" ref="P29:T32" si="5">P22+P16</f>
        <v>0</v>
      </c>
      <c r="Q29" s="35">
        <f t="shared" si="5"/>
        <v>0</v>
      </c>
      <c r="R29" s="35">
        <f t="shared" si="5"/>
        <v>0</v>
      </c>
      <c r="S29" s="35">
        <f t="shared" si="5"/>
        <v>0</v>
      </c>
      <c r="T29" s="35">
        <f t="shared" si="5"/>
        <v>0</v>
      </c>
    </row>
    <row r="30" spans="1:33" x14ac:dyDescent="0.3">
      <c r="J30" s="102" t="s">
        <v>19</v>
      </c>
      <c r="K30" s="35">
        <f>K23+K17</f>
        <v>0</v>
      </c>
      <c r="O30" s="102" t="s">
        <v>19</v>
      </c>
      <c r="P30" s="35">
        <f t="shared" si="5"/>
        <v>0</v>
      </c>
      <c r="Q30" s="35">
        <f t="shared" si="5"/>
        <v>0</v>
      </c>
      <c r="R30" s="35">
        <f t="shared" si="5"/>
        <v>0</v>
      </c>
      <c r="S30" s="35">
        <f t="shared" si="5"/>
        <v>0</v>
      </c>
      <c r="T30" s="35">
        <f t="shared" si="5"/>
        <v>0</v>
      </c>
    </row>
    <row r="31" spans="1:33" x14ac:dyDescent="0.3">
      <c r="J31" s="102" t="s">
        <v>20</v>
      </c>
      <c r="K31" s="35">
        <f>K24+K18</f>
        <v>0</v>
      </c>
      <c r="O31" s="102" t="s">
        <v>20</v>
      </c>
      <c r="P31" s="35">
        <f t="shared" si="5"/>
        <v>0</v>
      </c>
      <c r="Q31" s="35">
        <f t="shared" si="5"/>
        <v>0</v>
      </c>
      <c r="R31" s="35">
        <f t="shared" si="5"/>
        <v>0</v>
      </c>
      <c r="S31" s="35">
        <f t="shared" si="5"/>
        <v>0</v>
      </c>
      <c r="T31" s="35">
        <f t="shared" si="5"/>
        <v>0</v>
      </c>
    </row>
    <row r="32" spans="1:33" s="62" customFormat="1" hidden="1" x14ac:dyDescent="0.3">
      <c r="F32" s="63"/>
      <c r="G32" s="63"/>
      <c r="J32" s="110" t="s">
        <v>21</v>
      </c>
      <c r="K32" s="64">
        <f>K25+K19</f>
        <v>0</v>
      </c>
      <c r="O32" s="110" t="s">
        <v>21</v>
      </c>
      <c r="P32" s="64">
        <f t="shared" si="5"/>
        <v>0</v>
      </c>
      <c r="Q32" s="64">
        <f t="shared" si="5"/>
        <v>0</v>
      </c>
      <c r="R32" s="64">
        <f t="shared" si="5"/>
        <v>0</v>
      </c>
      <c r="S32" s="64">
        <f t="shared" si="5"/>
        <v>0</v>
      </c>
      <c r="T32" s="64">
        <f t="shared" si="5"/>
        <v>0</v>
      </c>
    </row>
    <row r="34" spans="8:39" x14ac:dyDescent="0.3">
      <c r="J34" s="34" t="s">
        <v>75</v>
      </c>
      <c r="K34" s="33">
        <f>SUM(K29:K33)</f>
        <v>0</v>
      </c>
      <c r="O34" s="34" t="s">
        <v>22</v>
      </c>
      <c r="P34" s="33">
        <f>SUM(P29:P33)</f>
        <v>0</v>
      </c>
      <c r="Q34" s="33">
        <f>SUM(Q29:Q33)</f>
        <v>0</v>
      </c>
      <c r="R34" s="33">
        <f>SUM(R29:R33)</f>
        <v>0</v>
      </c>
      <c r="S34" s="33">
        <f>SUM(S29:S33)</f>
        <v>0</v>
      </c>
      <c r="T34" s="33">
        <f>SUM(T29:T33)</f>
        <v>0</v>
      </c>
    </row>
    <row r="35" spans="8:39" x14ac:dyDescent="0.3">
      <c r="J35" s="36" t="s">
        <v>86</v>
      </c>
      <c r="K35" s="33">
        <f>K26+K14</f>
        <v>0</v>
      </c>
    </row>
    <row r="37" spans="8:39" x14ac:dyDescent="0.3">
      <c r="H37" s="171" t="s">
        <v>18</v>
      </c>
      <c r="I37" s="171"/>
      <c r="J37" s="171"/>
      <c r="K37" s="171"/>
      <c r="L37" s="171"/>
      <c r="M37" s="171"/>
      <c r="N37" s="171" t="s">
        <v>19</v>
      </c>
      <c r="O37" s="171"/>
      <c r="P37" s="171"/>
      <c r="Q37" s="171"/>
      <c r="R37" s="171"/>
      <c r="S37" s="171"/>
      <c r="T37" s="171"/>
      <c r="U37" s="171" t="s">
        <v>20</v>
      </c>
      <c r="V37" s="171"/>
      <c r="W37" s="171"/>
      <c r="X37" s="171"/>
      <c r="Y37" s="171"/>
      <c r="Z37" s="171"/>
      <c r="AA37" s="171"/>
      <c r="AB37" s="171"/>
      <c r="AC37" s="171"/>
      <c r="AD37" s="171"/>
      <c r="AE37" s="171"/>
      <c r="AF37" s="171"/>
      <c r="AG37" s="171"/>
      <c r="AH37" s="176" t="s">
        <v>22</v>
      </c>
      <c r="AI37" s="176"/>
      <c r="AJ37" s="176"/>
      <c r="AK37" s="176"/>
      <c r="AL37" s="176"/>
      <c r="AM37" s="176"/>
    </row>
    <row r="38" spans="8:39" ht="100.8" x14ac:dyDescent="0.3">
      <c r="H38" s="17" t="s">
        <v>23</v>
      </c>
      <c r="I38" s="18" t="s">
        <v>24</v>
      </c>
      <c r="J38" s="17" t="s">
        <v>25</v>
      </c>
      <c r="K38" s="17" t="s">
        <v>26</v>
      </c>
      <c r="L38" s="17" t="s">
        <v>27</v>
      </c>
      <c r="M38" s="17" t="s">
        <v>28</v>
      </c>
      <c r="N38" s="17" t="s">
        <v>23</v>
      </c>
      <c r="O38" s="18" t="s">
        <v>29</v>
      </c>
      <c r="P38" s="17" t="s">
        <v>25</v>
      </c>
      <c r="Q38" s="17" t="s">
        <v>26</v>
      </c>
      <c r="R38" s="17" t="s">
        <v>27</v>
      </c>
      <c r="S38" s="17" t="s">
        <v>28</v>
      </c>
      <c r="T38" s="17" t="s">
        <v>87</v>
      </c>
      <c r="U38" s="17" t="s">
        <v>23</v>
      </c>
      <c r="V38" s="18" t="s">
        <v>29</v>
      </c>
      <c r="W38" s="17" t="s">
        <v>25</v>
      </c>
      <c r="X38" s="17" t="s">
        <v>26</v>
      </c>
      <c r="Y38" s="17" t="s">
        <v>27</v>
      </c>
      <c r="Z38" s="17" t="s">
        <v>28</v>
      </c>
      <c r="AA38" s="17" t="s">
        <v>87</v>
      </c>
      <c r="AB38" s="67" t="s">
        <v>23</v>
      </c>
      <c r="AC38" s="68" t="s">
        <v>24</v>
      </c>
      <c r="AD38" s="67" t="s">
        <v>25</v>
      </c>
      <c r="AE38" s="67" t="s">
        <v>26</v>
      </c>
      <c r="AF38" s="67" t="s">
        <v>27</v>
      </c>
      <c r="AG38" s="67" t="s">
        <v>28</v>
      </c>
      <c r="AH38" s="24" t="s">
        <v>32</v>
      </c>
      <c r="AI38" s="24" t="s">
        <v>33</v>
      </c>
      <c r="AJ38" s="24" t="s">
        <v>25</v>
      </c>
      <c r="AK38" s="24" t="s">
        <v>26</v>
      </c>
      <c r="AL38" s="24" t="s">
        <v>27</v>
      </c>
      <c r="AM38" s="24" t="s">
        <v>28</v>
      </c>
    </row>
    <row r="39" spans="8:39" x14ac:dyDescent="0.3">
      <c r="H39" s="40">
        <f>K29</f>
        <v>0</v>
      </c>
      <c r="I39" s="41">
        <f>B22</f>
        <v>1</v>
      </c>
      <c r="J39" s="40">
        <f>R29</f>
        <v>0</v>
      </c>
      <c r="K39" s="40">
        <f>S29</f>
        <v>0</v>
      </c>
      <c r="L39" s="40">
        <f>T29</f>
        <v>0</v>
      </c>
      <c r="M39" s="40">
        <f>Q29</f>
        <v>0</v>
      </c>
      <c r="N39" s="40">
        <f>K30</f>
        <v>0</v>
      </c>
      <c r="O39" s="41">
        <f>B23+C23</f>
        <v>0.65</v>
      </c>
      <c r="P39" s="40">
        <f>R30</f>
        <v>0</v>
      </c>
      <c r="Q39" s="40">
        <f>S30</f>
        <v>0</v>
      </c>
      <c r="R39" s="40">
        <f>T30</f>
        <v>0</v>
      </c>
      <c r="S39" s="40">
        <f>Q30</f>
        <v>0</v>
      </c>
      <c r="T39" s="42"/>
      <c r="U39" s="40">
        <f>K31</f>
        <v>0</v>
      </c>
      <c r="V39" s="41">
        <f>B24+C24</f>
        <v>0.4</v>
      </c>
      <c r="W39" s="40">
        <f>R31</f>
        <v>0</v>
      </c>
      <c r="X39" s="40">
        <f>S31</f>
        <v>0</v>
      </c>
      <c r="Y39" s="40">
        <f>T31</f>
        <v>0</v>
      </c>
      <c r="Z39" s="40">
        <f>Q31</f>
        <v>0</v>
      </c>
      <c r="AA39" s="42"/>
      <c r="AB39" s="65">
        <f>K32</f>
        <v>0</v>
      </c>
      <c r="AC39" s="73">
        <f>B25</f>
        <v>0.5</v>
      </c>
      <c r="AD39" s="65">
        <f>R32</f>
        <v>0</v>
      </c>
      <c r="AE39" s="65">
        <f>S32</f>
        <v>0</v>
      </c>
      <c r="AF39" s="65">
        <f>T32</f>
        <v>0</v>
      </c>
      <c r="AG39" s="65">
        <f>U32</f>
        <v>0</v>
      </c>
      <c r="AH39" s="40">
        <f>H39+N39+U39+AB39</f>
        <v>0</v>
      </c>
      <c r="AI39" s="40">
        <f>H39*I39+N39*O39+U39*V39+AB39*AC39</f>
        <v>0</v>
      </c>
      <c r="AJ39" s="40">
        <f>J39+P39+W39+AD39</f>
        <v>0</v>
      </c>
      <c r="AK39" s="40">
        <f>K39+Q39+X39+AE39</f>
        <v>0</v>
      </c>
      <c r="AL39" s="40">
        <f>L39+R39+Y39+AF39</f>
        <v>0</v>
      </c>
      <c r="AM39" s="40">
        <f>M39+S39+Z39+AG39</f>
        <v>0</v>
      </c>
    </row>
    <row r="42" spans="8:39" ht="57.6" x14ac:dyDescent="0.3">
      <c r="H42" s="53" t="s">
        <v>36</v>
      </c>
      <c r="I42" s="53" t="s">
        <v>37</v>
      </c>
      <c r="J42" s="53" t="s">
        <v>88</v>
      </c>
    </row>
    <row r="43" spans="8:39" x14ac:dyDescent="0.3">
      <c r="H43" s="54">
        <v>1</v>
      </c>
      <c r="I43" s="54">
        <v>1</v>
      </c>
      <c r="J43" s="55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23" type="noConversion"/>
  <dataValidations count="2">
    <dataValidation type="decimal" allowBlank="1" showInputMessage="1" showErrorMessage="1" sqref="V37 O37 H37:H38 I37 J37:N38 P37:S38 U37:U38 W37:Z38 AB37:AB38 AC37 AD37:AH38 AI37 AJ37:AM38" xr:uid="{A05C966C-0240-44D9-BF9D-0A75D3BCC67C}">
      <formula1>0</formula1>
      <formula2>300000000</formula2>
    </dataValidation>
    <dataValidation type="list" allowBlank="1" showInputMessage="1" showErrorMessage="1" sqref="D2:D13" xr:uid="{B01EC812-8F31-4A57-8A6A-6417D02351A5}">
      <formula1>"Personale strutturato, Nuova assunzione altro"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FFDBB-B104-4481-A55D-E8FB097CD769}">
  <dimension ref="A1:AM43"/>
  <sheetViews>
    <sheetView zoomScale="80" zoomScaleNormal="80" workbookViewId="0">
      <selection activeCell="H8" sqref="H8"/>
    </sheetView>
  </sheetViews>
  <sheetFormatPr defaultRowHeight="15.6" x14ac:dyDescent="0.3"/>
  <cols>
    <col min="1" max="1" width="24.19921875" customWidth="1"/>
    <col min="2" max="2" width="14.19921875" customWidth="1"/>
    <col min="3" max="3" width="12.3984375" customWidth="1"/>
    <col min="4" max="4" width="22.69921875" customWidth="1"/>
    <col min="5" max="5" width="11.3984375" customWidth="1"/>
    <col min="6" max="6" width="9" style="1" customWidth="1"/>
    <col min="7" max="7" width="6.69921875" style="1" customWidth="1"/>
    <col min="8" max="11" width="14.69921875" customWidth="1"/>
    <col min="12" max="12" width="17.19921875" customWidth="1"/>
    <col min="13" max="20" width="14.699218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09765625" customWidth="1"/>
    <col min="27" max="27" width="14.69921875" customWidth="1"/>
    <col min="28" max="28" width="13.69921875" style="62" hidden="1" customWidth="1"/>
    <col min="29" max="29" width="17.5" style="62" hidden="1" customWidth="1"/>
    <col min="30" max="30" width="16.09765625" style="62" hidden="1" customWidth="1"/>
    <col min="31" max="32" width="15.3984375" style="62" hidden="1" customWidth="1"/>
    <col min="33" max="33" width="14.69921875" style="62" hidden="1" customWidth="1"/>
    <col min="34" max="34" width="15.5" customWidth="1"/>
    <col min="35" max="35" width="14" customWidth="1"/>
    <col min="36" max="36" width="17.5" customWidth="1"/>
    <col min="37" max="37" width="18.19921875" customWidth="1"/>
    <col min="38" max="38" width="15.3984375" customWidth="1"/>
    <col min="39" max="39" width="16.69921875" customWidth="1"/>
    <col min="40" max="40" width="14.69921875" customWidth="1"/>
    <col min="41" max="41" width="13.69921875" customWidth="1"/>
    <col min="43" max="43" width="17.5" customWidth="1"/>
    <col min="44" max="44" width="8.19921875" customWidth="1"/>
    <col min="45" max="45" width="13.5" customWidth="1"/>
    <col min="46" max="46" width="14.09765625" customWidth="1"/>
    <col min="47" max="47" width="14.69921875" customWidth="1"/>
    <col min="48" max="48" width="13.69921875" customWidth="1"/>
    <col min="49" max="49" width="17.5" customWidth="1"/>
    <col min="50" max="50" width="15.19921875" customWidth="1"/>
    <col min="51" max="51" width="13.5" customWidth="1"/>
    <col min="52" max="52" width="14.09765625" customWidth="1"/>
    <col min="53" max="53" width="14.69921875" customWidth="1"/>
    <col min="54" max="54" width="13.69921875" customWidth="1"/>
  </cols>
  <sheetData>
    <row r="1" spans="1:33" s="4" customFormat="1" ht="72.599999999999994" thickBot="1" x14ac:dyDescent="0.35">
      <c r="A1" s="143" t="s">
        <v>52</v>
      </c>
      <c r="B1" s="143" t="s">
        <v>53</v>
      </c>
      <c r="C1" s="143" t="s">
        <v>89</v>
      </c>
      <c r="D1" s="143" t="s">
        <v>55</v>
      </c>
      <c r="E1" s="144" t="s">
        <v>56</v>
      </c>
      <c r="F1" s="144" t="s">
        <v>57</v>
      </c>
      <c r="G1" s="144" t="s">
        <v>58</v>
      </c>
      <c r="H1" s="144" t="s">
        <v>59</v>
      </c>
      <c r="I1" s="144" t="s">
        <v>60</v>
      </c>
      <c r="J1" s="144" t="s">
        <v>61</v>
      </c>
      <c r="K1" s="144" t="s">
        <v>62</v>
      </c>
      <c r="L1" s="143" t="s">
        <v>63</v>
      </c>
      <c r="M1" s="143" t="s">
        <v>64</v>
      </c>
      <c r="N1" s="143" t="s">
        <v>65</v>
      </c>
      <c r="O1" s="143" t="s">
        <v>66</v>
      </c>
      <c r="P1" s="143" t="s">
        <v>67</v>
      </c>
      <c r="Q1" s="143" t="s">
        <v>68</v>
      </c>
      <c r="R1" s="143" t="s">
        <v>69</v>
      </c>
      <c r="S1" s="143" t="s">
        <v>70</v>
      </c>
      <c r="T1" s="143" t="s">
        <v>71</v>
      </c>
      <c r="U1" s="3"/>
      <c r="AB1" s="72"/>
      <c r="AC1" s="72"/>
      <c r="AD1" s="72"/>
      <c r="AE1" s="72"/>
      <c r="AF1" s="72"/>
      <c r="AG1" s="72"/>
    </row>
    <row r="2" spans="1:33" x14ac:dyDescent="0.3">
      <c r="A2" s="84" t="s">
        <v>18</v>
      </c>
      <c r="B2" s="84">
        <v>1</v>
      </c>
      <c r="C2" s="84"/>
      <c r="D2" s="84"/>
      <c r="E2" s="2" t="s">
        <v>72</v>
      </c>
      <c r="F2" s="85"/>
      <c r="G2" s="86">
        <v>1720</v>
      </c>
      <c r="H2" s="87">
        <v>75</v>
      </c>
      <c r="I2" s="87">
        <f>Table1456[[#This Row],[Costo standard (€/ora)]]*Table1456[[#This Row],['# Mesi persona]]*Table1456[[#This Row],[Ore/anno]]/12</f>
        <v>0</v>
      </c>
      <c r="J2" s="88">
        <f>Table1456[[#This Row],[Costo Personale (€)]]*0.15</f>
        <v>0</v>
      </c>
      <c r="K2" s="88">
        <f>Table1456[[#This Row],[Costo Personale (€)]]+Table1456[[#This Row],[Costi indiretti (15%)]]</f>
        <v>0</v>
      </c>
      <c r="L2" s="84">
        <v>0</v>
      </c>
      <c r="M2" s="111">
        <v>0.17</v>
      </c>
      <c r="N2" s="111">
        <v>0.26</v>
      </c>
      <c r="O2" s="111">
        <v>0.56999999999999995</v>
      </c>
      <c r="P2" s="90">
        <f>Table1456[[#This Row],[Costo Totale del Personale (€)]]*(Table1456[[#This Row],[% intensità agevolazione]]+Table1456[[#This Row],[eventuale maggiorazione % intensità massima di agevolazione *]])</f>
        <v>0</v>
      </c>
      <c r="Q2" s="90">
        <f>Table1456[[#This Row],[Agevolazione]]*Table1456[[#This Row],[% agovolazioni localizzate nelle Regioni del Mezzogiorno]]</f>
        <v>0</v>
      </c>
      <c r="R2" s="90">
        <f>Table1456[[#This Row],[Agevolazione]]*Table1456[[#This Row],[% agevolazioni in investimenti di cui linea di intervento 022
(minimo 17%)]]</f>
        <v>0</v>
      </c>
      <c r="S2" s="90">
        <f>Table1456[[#This Row],[Agevolazione]]*Table1456[[#This Row],[% agevolazioni in investimenti di cui linea di intervento 023
(minimo 26%)]]</f>
        <v>0</v>
      </c>
      <c r="T2" s="90">
        <f>Table1456[[#This Row],[Agevolazione]]*Table1456[[#This Row],[% agevolazioni in investimenti di cui linea di intervento 006
(57%)]]</f>
        <v>0</v>
      </c>
      <c r="U2" s="90"/>
    </row>
    <row r="3" spans="1:33" x14ac:dyDescent="0.3">
      <c r="A3" s="84" t="s">
        <v>18</v>
      </c>
      <c r="B3" s="84">
        <v>1</v>
      </c>
      <c r="C3" s="84"/>
      <c r="D3" s="84"/>
      <c r="E3" s="2" t="s">
        <v>73</v>
      </c>
      <c r="F3" s="91"/>
      <c r="G3" s="86">
        <v>1720</v>
      </c>
      <c r="H3" s="87">
        <v>43</v>
      </c>
      <c r="I3" s="87">
        <f>Table1456[[#This Row],[Costo standard (€/ora)]]*Table1456[[#This Row],['# Mesi persona]]*Table1456[[#This Row],[Ore/anno]]/12</f>
        <v>0</v>
      </c>
      <c r="J3" s="88">
        <f>Table1456[[#This Row],[Costo Personale (€)]]*0.15</f>
        <v>0</v>
      </c>
      <c r="K3" s="88">
        <f>Table1456[[#This Row],[Costo Personale (€)]]+Table1456[[#This Row],[Costi indiretti (15%)]]</f>
        <v>0</v>
      </c>
      <c r="L3" s="84">
        <v>0</v>
      </c>
      <c r="M3" s="111">
        <v>0.17</v>
      </c>
      <c r="N3" s="111">
        <v>0.26</v>
      </c>
      <c r="O3" s="111">
        <v>0.56999999999999995</v>
      </c>
      <c r="P3" s="90">
        <f>Table1456[[#This Row],[Costo Totale del Personale (€)]]*(Table1456[[#This Row],[% intensità agevolazione]]+Table1456[[#This Row],[eventuale maggiorazione % intensità massima di agevolazione *]])</f>
        <v>0</v>
      </c>
      <c r="Q3" s="90">
        <f>Table1456[[#This Row],[Agevolazione]]*Table1456[[#This Row],[% agovolazioni localizzate nelle Regioni del Mezzogiorno]]</f>
        <v>0</v>
      </c>
      <c r="R3" s="90">
        <f>Table1456[[#This Row],[Agevolazione]]*Table1456[[#This Row],[% agevolazioni in investimenti di cui linea di intervento 022
(minimo 17%)]]</f>
        <v>0</v>
      </c>
      <c r="S3" s="90">
        <f>Table1456[[#This Row],[Agevolazione]]*Table1456[[#This Row],[% agevolazioni in investimenti di cui linea di intervento 023
(minimo 26%)]]</f>
        <v>0</v>
      </c>
      <c r="T3" s="90">
        <f>Table1456[[#This Row],[Agevolazione]]*Table1456[[#This Row],[% agevolazioni in investimenti di cui linea di intervento 006
(57%)]]</f>
        <v>0</v>
      </c>
      <c r="U3" s="90"/>
    </row>
    <row r="4" spans="1:33" x14ac:dyDescent="0.3">
      <c r="A4" s="84" t="s">
        <v>18</v>
      </c>
      <c r="B4" s="84">
        <v>1</v>
      </c>
      <c r="C4" s="84"/>
      <c r="D4" s="84"/>
      <c r="E4" s="2" t="s">
        <v>74</v>
      </c>
      <c r="F4" s="91"/>
      <c r="G4" s="86">
        <v>1720</v>
      </c>
      <c r="H4" s="87">
        <v>27</v>
      </c>
      <c r="I4" s="87">
        <f>Table1456[[#This Row],[Costo standard (€/ora)]]*Table1456[[#This Row],['# Mesi persona]]*Table1456[[#This Row],[Ore/anno]]/12</f>
        <v>0</v>
      </c>
      <c r="J4" s="88">
        <f>Table1456[[#This Row],[Costo Personale (€)]]*0.15</f>
        <v>0</v>
      </c>
      <c r="K4" s="88">
        <f>Table1456[[#This Row],[Costo Personale (€)]]+Table1456[[#This Row],[Costi indiretti (15%)]]</f>
        <v>0</v>
      </c>
      <c r="L4" s="84">
        <v>0</v>
      </c>
      <c r="M4" s="111">
        <v>0.17</v>
      </c>
      <c r="N4" s="111">
        <v>0.26</v>
      </c>
      <c r="O4" s="111">
        <v>0.56999999999999995</v>
      </c>
      <c r="P4" s="90">
        <f>Table1456[[#This Row],[Costo Totale del Personale (€)]]*(Table1456[[#This Row],[% intensità agevolazione]]+Table1456[[#This Row],[eventuale maggiorazione % intensità massima di agevolazione *]])</f>
        <v>0</v>
      </c>
      <c r="Q4" s="90">
        <f>Table1456[[#This Row],[Agevolazione]]*Table1456[[#This Row],[% agovolazioni localizzate nelle Regioni del Mezzogiorno]]</f>
        <v>0</v>
      </c>
      <c r="R4" s="90">
        <f>Table1456[[#This Row],[Agevolazione]]*Table1456[[#This Row],[% agevolazioni in investimenti di cui linea di intervento 022
(minimo 17%)]]</f>
        <v>0</v>
      </c>
      <c r="S4" s="90">
        <f>Table1456[[#This Row],[Agevolazione]]*Table1456[[#This Row],[% agevolazioni in investimenti di cui linea di intervento 023
(minimo 26%)]]</f>
        <v>0</v>
      </c>
      <c r="T4" s="90">
        <f>Table1456[[#This Row],[Agevolazione]]*Table1456[[#This Row],[% agevolazioni in investimenti di cui linea di intervento 006
(57%)]]</f>
        <v>0</v>
      </c>
      <c r="U4" s="90"/>
    </row>
    <row r="5" spans="1:33" x14ac:dyDescent="0.3">
      <c r="A5" s="84" t="s">
        <v>19</v>
      </c>
      <c r="B5" s="84">
        <v>0.6</v>
      </c>
      <c r="C5" s="84">
        <v>0.15</v>
      </c>
      <c r="D5" s="84"/>
      <c r="E5" s="2" t="s">
        <v>72</v>
      </c>
      <c r="F5" s="91"/>
      <c r="G5" s="86">
        <v>1720</v>
      </c>
      <c r="H5" s="87">
        <v>75</v>
      </c>
      <c r="I5" s="87">
        <f>Table1456[[#This Row],[Costo standard (€/ora)]]*Table1456[[#This Row],['# Mesi persona]]*Table1456[[#This Row],[Ore/anno]]/12</f>
        <v>0</v>
      </c>
      <c r="J5" s="88">
        <f>Table1456[[#This Row],[Costo Personale (€)]]*0.15</f>
        <v>0</v>
      </c>
      <c r="K5" s="88">
        <f>Table1456[[#This Row],[Costo Personale (€)]]+Table1456[[#This Row],[Costi indiretti (15%)]]</f>
        <v>0</v>
      </c>
      <c r="L5" s="84">
        <v>0</v>
      </c>
      <c r="M5" s="111">
        <v>0.17</v>
      </c>
      <c r="N5" s="111">
        <v>0.26</v>
      </c>
      <c r="O5" s="111">
        <v>0.56999999999999995</v>
      </c>
      <c r="P5" s="90">
        <f>Table1456[[#This Row],[Costo Totale del Personale (€)]]*(Table1456[[#This Row],[% intensità agevolazione]]+Table1456[[#This Row],[eventuale maggiorazione % intensità massima di agevolazione *]])</f>
        <v>0</v>
      </c>
      <c r="Q5" s="90">
        <f>Table1456[[#This Row],[Agevolazione]]*Table1456[[#This Row],[% agovolazioni localizzate nelle Regioni del Mezzogiorno]]</f>
        <v>0</v>
      </c>
      <c r="R5" s="90">
        <f>Table1456[[#This Row],[Agevolazione]]*Table1456[[#This Row],[% agevolazioni in investimenti di cui linea di intervento 022
(minimo 17%)]]</f>
        <v>0</v>
      </c>
      <c r="S5" s="90">
        <f>Table1456[[#This Row],[Agevolazione]]*Table1456[[#This Row],[% agevolazioni in investimenti di cui linea di intervento 023
(minimo 26%)]]</f>
        <v>0</v>
      </c>
      <c r="T5" s="90">
        <f>Table1456[[#This Row],[Agevolazione]]*Table1456[[#This Row],[% agevolazioni in investimenti di cui linea di intervento 006
(57%)]]</f>
        <v>0</v>
      </c>
      <c r="U5" s="90"/>
    </row>
    <row r="6" spans="1:33" x14ac:dyDescent="0.3">
      <c r="A6" s="84" t="s">
        <v>19</v>
      </c>
      <c r="B6" s="84">
        <v>0.6</v>
      </c>
      <c r="C6" s="84">
        <v>0.15</v>
      </c>
      <c r="D6" s="84"/>
      <c r="E6" s="2" t="s">
        <v>73</v>
      </c>
      <c r="F6" s="91"/>
      <c r="G6" s="86">
        <v>1720</v>
      </c>
      <c r="H6" s="87">
        <v>43</v>
      </c>
      <c r="I6" s="87">
        <f>Table1456[[#This Row],[Costo standard (€/ora)]]*Table1456[[#This Row],['# Mesi persona]]*Table1456[[#This Row],[Ore/anno]]/12</f>
        <v>0</v>
      </c>
      <c r="J6" s="88">
        <f>Table1456[[#This Row],[Costo Personale (€)]]*0.15</f>
        <v>0</v>
      </c>
      <c r="K6" s="88">
        <f>Table1456[[#This Row],[Costo Personale (€)]]+Table1456[[#This Row],[Costi indiretti (15%)]]</f>
        <v>0</v>
      </c>
      <c r="L6" s="84">
        <v>0</v>
      </c>
      <c r="M6" s="111">
        <v>0.17</v>
      </c>
      <c r="N6" s="111">
        <v>0.26</v>
      </c>
      <c r="O6" s="111">
        <v>0.56999999999999995</v>
      </c>
      <c r="P6" s="90">
        <f>Table1456[[#This Row],[Costo Totale del Personale (€)]]*(Table1456[[#This Row],[% intensità agevolazione]]+Table1456[[#This Row],[eventuale maggiorazione % intensità massima di agevolazione *]])</f>
        <v>0</v>
      </c>
      <c r="Q6" s="90">
        <f>Table1456[[#This Row],[Agevolazione]]*Table1456[[#This Row],[% agovolazioni localizzate nelle Regioni del Mezzogiorno]]</f>
        <v>0</v>
      </c>
      <c r="R6" s="90">
        <f>Table1456[[#This Row],[Agevolazione]]*Table1456[[#This Row],[% agevolazioni in investimenti di cui linea di intervento 022
(minimo 17%)]]</f>
        <v>0</v>
      </c>
      <c r="S6" s="90">
        <f>Table1456[[#This Row],[Agevolazione]]*Table1456[[#This Row],[% agevolazioni in investimenti di cui linea di intervento 023
(minimo 26%)]]</f>
        <v>0</v>
      </c>
      <c r="T6" s="90">
        <f>Table1456[[#This Row],[Agevolazione]]*Table1456[[#This Row],[% agevolazioni in investimenti di cui linea di intervento 006
(57%)]]</f>
        <v>0</v>
      </c>
      <c r="U6" s="90"/>
    </row>
    <row r="7" spans="1:33" x14ac:dyDescent="0.3">
      <c r="A7" s="84" t="s">
        <v>19</v>
      </c>
      <c r="B7" s="84">
        <v>0.6</v>
      </c>
      <c r="C7" s="84">
        <v>0.15</v>
      </c>
      <c r="D7" s="84"/>
      <c r="E7" s="2" t="s">
        <v>74</v>
      </c>
      <c r="F7" s="91"/>
      <c r="G7" s="86">
        <v>1720</v>
      </c>
      <c r="H7" s="87">
        <v>27</v>
      </c>
      <c r="I7" s="87">
        <f>Table1456[[#This Row],[Costo standard (€/ora)]]*Table1456[[#This Row],['# Mesi persona]]*Table1456[[#This Row],[Ore/anno]]/12</f>
        <v>0</v>
      </c>
      <c r="J7" s="88">
        <f>Table1456[[#This Row],[Costo Personale (€)]]*0.15</f>
        <v>0</v>
      </c>
      <c r="K7" s="88">
        <f>Table1456[[#This Row],[Costo Personale (€)]]+Table1456[[#This Row],[Costi indiretti (15%)]]</f>
        <v>0</v>
      </c>
      <c r="L7" s="84">
        <v>0</v>
      </c>
      <c r="M7" s="111">
        <v>0.17</v>
      </c>
      <c r="N7" s="111">
        <v>0.26</v>
      </c>
      <c r="O7" s="111">
        <v>0.56999999999999995</v>
      </c>
      <c r="P7" s="90">
        <f>Table1456[[#This Row],[Costo Totale del Personale (€)]]*(Table1456[[#This Row],[% intensità agevolazione]]+Table1456[[#This Row],[eventuale maggiorazione % intensità massima di agevolazione *]])</f>
        <v>0</v>
      </c>
      <c r="Q7" s="90">
        <f>Table1456[[#This Row],[Agevolazione]]*Table1456[[#This Row],[% agovolazioni localizzate nelle Regioni del Mezzogiorno]]</f>
        <v>0</v>
      </c>
      <c r="R7" s="90">
        <f>Table1456[[#This Row],[Agevolazione]]*Table1456[[#This Row],[% agevolazioni in investimenti di cui linea di intervento 022
(minimo 17%)]]</f>
        <v>0</v>
      </c>
      <c r="S7" s="90">
        <f>Table1456[[#This Row],[Agevolazione]]*Table1456[[#This Row],[% agevolazioni in investimenti di cui linea di intervento 023
(minimo 26%)]]</f>
        <v>0</v>
      </c>
      <c r="T7" s="90">
        <f>Table1456[[#This Row],[Agevolazione]]*Table1456[[#This Row],[% agevolazioni in investimenti di cui linea di intervento 006
(57%)]]</f>
        <v>0</v>
      </c>
      <c r="U7" s="90"/>
    </row>
    <row r="8" spans="1:33" x14ac:dyDescent="0.3">
      <c r="A8" s="84" t="s">
        <v>20</v>
      </c>
      <c r="B8" s="84">
        <v>0.35</v>
      </c>
      <c r="C8" s="84">
        <v>0.15</v>
      </c>
      <c r="D8" s="84"/>
      <c r="E8" s="2" t="s">
        <v>72</v>
      </c>
      <c r="F8" s="91"/>
      <c r="G8" s="86">
        <v>1720</v>
      </c>
      <c r="H8" s="87">
        <v>75</v>
      </c>
      <c r="I8" s="87">
        <f>Table1456[[#This Row],[Costo standard (€/ora)]]*Table1456[[#This Row],['# Mesi persona]]*Table1456[[#This Row],[Ore/anno]]/12</f>
        <v>0</v>
      </c>
      <c r="J8" s="88">
        <f>Table1456[[#This Row],[Costo Personale (€)]]*0.15</f>
        <v>0</v>
      </c>
      <c r="K8" s="88">
        <f>Table1456[[#This Row],[Costo Personale (€)]]+Table1456[[#This Row],[Costi indiretti (15%)]]</f>
        <v>0</v>
      </c>
      <c r="L8" s="84">
        <v>0</v>
      </c>
      <c r="M8" s="111">
        <v>0.17</v>
      </c>
      <c r="N8" s="111">
        <v>0.26</v>
      </c>
      <c r="O8" s="111">
        <v>0.56999999999999995</v>
      </c>
      <c r="P8" s="90">
        <f>Table1456[[#This Row],[Costo Totale del Personale (€)]]*(Table1456[[#This Row],[% intensità agevolazione]]+Table1456[[#This Row],[eventuale maggiorazione % intensità massima di agevolazione *]])</f>
        <v>0</v>
      </c>
      <c r="Q8" s="90">
        <f>Table1456[[#This Row],[Agevolazione]]*Table1456[[#This Row],[% agovolazioni localizzate nelle Regioni del Mezzogiorno]]</f>
        <v>0</v>
      </c>
      <c r="R8" s="90">
        <f>Table1456[[#This Row],[Agevolazione]]*Table1456[[#This Row],[% agevolazioni in investimenti di cui linea di intervento 022
(minimo 17%)]]</f>
        <v>0</v>
      </c>
      <c r="S8" s="90">
        <f>Table1456[[#This Row],[Agevolazione]]*Table1456[[#This Row],[% agevolazioni in investimenti di cui linea di intervento 023
(minimo 26%)]]</f>
        <v>0</v>
      </c>
      <c r="T8" s="90">
        <f>Table1456[[#This Row],[Agevolazione]]*Table1456[[#This Row],[% agevolazioni in investimenti di cui linea di intervento 006
(57%)]]</f>
        <v>0</v>
      </c>
      <c r="U8" s="90"/>
    </row>
    <row r="9" spans="1:33" x14ac:dyDescent="0.3">
      <c r="A9" s="84" t="s">
        <v>20</v>
      </c>
      <c r="B9" s="84">
        <v>0.35</v>
      </c>
      <c r="C9" s="84">
        <v>0.15</v>
      </c>
      <c r="D9" s="84"/>
      <c r="E9" s="2" t="s">
        <v>73</v>
      </c>
      <c r="F9" s="91"/>
      <c r="G9" s="86">
        <v>1720</v>
      </c>
      <c r="H9" s="87">
        <v>43</v>
      </c>
      <c r="I9" s="87">
        <f>Table1456[[#This Row],[Costo standard (€/ora)]]*Table1456[[#This Row],['# Mesi persona]]*Table1456[[#This Row],[Ore/anno]]/12</f>
        <v>0</v>
      </c>
      <c r="J9" s="88">
        <f>Table1456[[#This Row],[Costo Personale (€)]]*0.15</f>
        <v>0</v>
      </c>
      <c r="K9" s="88">
        <f>Table1456[[#This Row],[Costo Personale (€)]]+Table1456[[#This Row],[Costi indiretti (15%)]]</f>
        <v>0</v>
      </c>
      <c r="L9" s="84">
        <v>0</v>
      </c>
      <c r="M9" s="111">
        <v>0.17</v>
      </c>
      <c r="N9" s="111">
        <v>0.26</v>
      </c>
      <c r="O9" s="111">
        <v>0.56999999999999995</v>
      </c>
      <c r="P9" s="90">
        <f>Table1456[[#This Row],[Costo Totale del Personale (€)]]*(Table1456[[#This Row],[% intensità agevolazione]]+Table1456[[#This Row],[eventuale maggiorazione % intensità massima di agevolazione *]])</f>
        <v>0</v>
      </c>
      <c r="Q9" s="90">
        <f>Table1456[[#This Row],[Agevolazione]]*Table1456[[#This Row],[% agovolazioni localizzate nelle Regioni del Mezzogiorno]]</f>
        <v>0</v>
      </c>
      <c r="R9" s="90">
        <f>Table1456[[#This Row],[Agevolazione]]*Table1456[[#This Row],[% agevolazioni in investimenti di cui linea di intervento 022
(minimo 17%)]]</f>
        <v>0</v>
      </c>
      <c r="S9" s="90">
        <f>Table1456[[#This Row],[Agevolazione]]*Table1456[[#This Row],[% agevolazioni in investimenti di cui linea di intervento 023
(minimo 26%)]]</f>
        <v>0</v>
      </c>
      <c r="T9" s="90">
        <f>Table1456[[#This Row],[Agevolazione]]*Table1456[[#This Row],[% agevolazioni in investimenti di cui linea di intervento 006
(57%)]]</f>
        <v>0</v>
      </c>
      <c r="U9" s="90"/>
    </row>
    <row r="10" spans="1:33" ht="16.2" thickBot="1" x14ac:dyDescent="0.35">
      <c r="A10" s="84" t="s">
        <v>20</v>
      </c>
      <c r="B10" s="84">
        <v>0.35</v>
      </c>
      <c r="C10" s="84">
        <v>0.15</v>
      </c>
      <c r="D10" s="84"/>
      <c r="E10" s="2" t="s">
        <v>74</v>
      </c>
      <c r="F10" s="91"/>
      <c r="G10" s="86">
        <v>1720</v>
      </c>
      <c r="H10" s="87">
        <v>27</v>
      </c>
      <c r="I10" s="87">
        <f>Table1456[[#This Row],[Costo standard (€/ora)]]*Table1456[[#This Row],['# Mesi persona]]*Table1456[[#This Row],[Ore/anno]]/12</f>
        <v>0</v>
      </c>
      <c r="J10" s="88">
        <f>Table1456[[#This Row],[Costo Personale (€)]]*0.15</f>
        <v>0</v>
      </c>
      <c r="K10" s="88">
        <f>Table1456[[#This Row],[Costo Personale (€)]]+Table1456[[#This Row],[Costi indiretti (15%)]]</f>
        <v>0</v>
      </c>
      <c r="L10" s="84">
        <v>0</v>
      </c>
      <c r="M10" s="111">
        <v>0.17</v>
      </c>
      <c r="N10" s="111">
        <v>0.26</v>
      </c>
      <c r="O10" s="111">
        <v>0.56999999999999995</v>
      </c>
      <c r="P10" s="90">
        <f>Table1456[[#This Row],[Costo Totale del Personale (€)]]*(Table1456[[#This Row],[% intensità agevolazione]]+Table1456[[#This Row],[eventuale maggiorazione % intensità massima di agevolazione *]])</f>
        <v>0</v>
      </c>
      <c r="Q10" s="90">
        <f>Table1456[[#This Row],[Agevolazione]]*Table1456[[#This Row],[% agovolazioni localizzate nelle Regioni del Mezzogiorno]]</f>
        <v>0</v>
      </c>
      <c r="R10" s="90">
        <f>Table1456[[#This Row],[Agevolazione]]*Table1456[[#This Row],[% agevolazioni in investimenti di cui linea di intervento 022
(minimo 17%)]]</f>
        <v>0</v>
      </c>
      <c r="S10" s="90">
        <f>Table1456[[#This Row],[Agevolazione]]*Table1456[[#This Row],[% agevolazioni in investimenti di cui linea di intervento 023
(minimo 26%)]]</f>
        <v>0</v>
      </c>
      <c r="T10" s="90">
        <f>Table1456[[#This Row],[Agevolazione]]*Table1456[[#This Row],[% agevolazioni in investimenti di cui linea di intervento 006
(57%)]]</f>
        <v>0</v>
      </c>
      <c r="U10" s="90"/>
    </row>
    <row r="11" spans="1:33" s="59" customFormat="1" hidden="1" x14ac:dyDescent="0.3">
      <c r="A11" s="92" t="s">
        <v>21</v>
      </c>
      <c r="B11" s="92">
        <v>0.6</v>
      </c>
      <c r="C11" s="92"/>
      <c r="D11" s="92"/>
      <c r="E11" s="58" t="s">
        <v>72</v>
      </c>
      <c r="F11" s="93"/>
      <c r="G11" s="94">
        <v>1720</v>
      </c>
      <c r="H11" s="95">
        <v>83</v>
      </c>
      <c r="I11" s="95">
        <f>Table1456[[#This Row],[Costo standard (€/ora)]]*Table1456[[#This Row],['# Mesi persona]]*Table1456[[#This Row],[Ore/anno]]/12</f>
        <v>0</v>
      </c>
      <c r="J11" s="96">
        <f>Table1456[[#This Row],[Costo Personale (€)]]*0.15</f>
        <v>0</v>
      </c>
      <c r="K11" s="96">
        <f>Table1456[[#This Row],[Costo Personale (€)]]+Table1456[[#This Row],[Costi indiretti (15%)]]</f>
        <v>0</v>
      </c>
      <c r="L11" s="92">
        <v>0</v>
      </c>
      <c r="M11" s="92">
        <v>0.25</v>
      </c>
      <c r="N11" s="92">
        <v>0.25</v>
      </c>
      <c r="O11" s="92">
        <v>0.5</v>
      </c>
      <c r="P11" s="97">
        <f>Table1456[[#This Row],[Costo Totale del Personale (€)]]*(Table1456[[#This Row],[% intensità agevolazione]]+Table1456[[#This Row],[eventuale maggiorazione % intensità massima di agevolazione *]])</f>
        <v>0</v>
      </c>
      <c r="Q11" s="97">
        <f>Table1456[[#This Row],[Agevolazione]]*Table1456[[#This Row],[% agovolazioni localizzate nelle Regioni del Mezzogiorno]]</f>
        <v>0</v>
      </c>
      <c r="R11" s="97">
        <f>Table1456[[#This Row],[Agevolazione]]*Table1456[[#This Row],[% agevolazioni in investimenti di cui linea di intervento 022
(minimo 17%)]]</f>
        <v>0</v>
      </c>
      <c r="S11" s="97">
        <f>Table1456[[#This Row],[Agevolazione]]*Table1456[[#This Row],[% agevolazioni in investimenti di cui linea di intervento 023
(minimo 26%)]]</f>
        <v>0</v>
      </c>
      <c r="T11" s="97">
        <f>Table1456[[#This Row],[Agevolazione]]*Table1456[[#This Row],[% agevolazioni in investimenti di cui linea di intervento 006
(57%)]]</f>
        <v>0</v>
      </c>
      <c r="U11" s="97"/>
      <c r="AB11" s="62"/>
      <c r="AC11" s="62"/>
      <c r="AD11" s="62"/>
      <c r="AE11" s="62"/>
      <c r="AF11" s="62"/>
      <c r="AG11" s="62"/>
    </row>
    <row r="12" spans="1:33" s="59" customFormat="1" hidden="1" x14ac:dyDescent="0.3">
      <c r="A12" s="92" t="s">
        <v>21</v>
      </c>
      <c r="B12" s="92">
        <v>0.6</v>
      </c>
      <c r="C12" s="92"/>
      <c r="D12" s="92"/>
      <c r="E12" s="58" t="s">
        <v>73</v>
      </c>
      <c r="F12" s="93"/>
      <c r="G12" s="94">
        <v>1720</v>
      </c>
      <c r="H12" s="95">
        <v>47</v>
      </c>
      <c r="I12" s="95">
        <f>Table1456[[#This Row],[Costo standard (€/ora)]]*Table1456[[#This Row],['# Mesi persona]]*Table1456[[#This Row],[Ore/anno]]/12</f>
        <v>0</v>
      </c>
      <c r="J12" s="96">
        <f>Table1456[[#This Row],[Costo Personale (€)]]*0.15</f>
        <v>0</v>
      </c>
      <c r="K12" s="96">
        <f>Table1456[[#This Row],[Costo Personale (€)]]+Table1456[[#This Row],[Costi indiretti (15%)]]</f>
        <v>0</v>
      </c>
      <c r="L12" s="92">
        <v>0</v>
      </c>
      <c r="M12" s="92">
        <v>0.25</v>
      </c>
      <c r="N12" s="92">
        <v>0.25</v>
      </c>
      <c r="O12" s="92">
        <v>0.5</v>
      </c>
      <c r="P12" s="97">
        <f>Table1456[[#This Row],[Costo Totale del Personale (€)]]*(Table1456[[#This Row],[% intensità agevolazione]]+Table1456[[#This Row],[eventuale maggiorazione % intensità massima di agevolazione *]])</f>
        <v>0</v>
      </c>
      <c r="Q12" s="97">
        <f>Table1456[[#This Row],[Agevolazione]]*Table1456[[#This Row],[% agovolazioni localizzate nelle Regioni del Mezzogiorno]]</f>
        <v>0</v>
      </c>
      <c r="R12" s="97">
        <f>Table1456[[#This Row],[Agevolazione]]*Table1456[[#This Row],[% agevolazioni in investimenti di cui linea di intervento 022
(minimo 17%)]]</f>
        <v>0</v>
      </c>
      <c r="S12" s="97">
        <f>Table1456[[#This Row],[Agevolazione]]*Table1456[[#This Row],[% agevolazioni in investimenti di cui linea di intervento 023
(minimo 26%)]]</f>
        <v>0</v>
      </c>
      <c r="T12" s="97">
        <f>Table1456[[#This Row],[Agevolazione]]*Table1456[[#This Row],[% agevolazioni in investimenti di cui linea di intervento 006
(57%)]]</f>
        <v>0</v>
      </c>
      <c r="U12" s="100"/>
      <c r="AB12" s="62"/>
      <c r="AC12" s="62"/>
      <c r="AD12" s="62"/>
      <c r="AE12" s="62"/>
      <c r="AF12" s="62"/>
      <c r="AG12" s="62"/>
    </row>
    <row r="13" spans="1:33" s="59" customFormat="1" ht="16.2" hidden="1" thickBot="1" x14ac:dyDescent="0.35">
      <c r="A13" s="92" t="s">
        <v>21</v>
      </c>
      <c r="B13" s="92">
        <v>0.6</v>
      </c>
      <c r="C13" s="92"/>
      <c r="D13" s="92"/>
      <c r="E13" s="58" t="s">
        <v>74</v>
      </c>
      <c r="F13" s="99"/>
      <c r="G13" s="94">
        <v>1720</v>
      </c>
      <c r="H13" s="95">
        <v>30</v>
      </c>
      <c r="I13" s="95">
        <f>Table1456[[#This Row],[Costo standard (€/ora)]]*Table1456[[#This Row],['# Mesi persona]]*Table1456[[#This Row],[Ore/anno]]/12</f>
        <v>0</v>
      </c>
      <c r="J13" s="96">
        <f>Table1456[[#This Row],[Costo Personale (€)]]*0.15</f>
        <v>0</v>
      </c>
      <c r="K13" s="96">
        <f>Table1456[[#This Row],[Costo Personale (€)]]+Table1456[[#This Row],[Costi indiretti (15%)]]</f>
        <v>0</v>
      </c>
      <c r="L13" s="92">
        <v>0</v>
      </c>
      <c r="M13" s="92">
        <v>0.25</v>
      </c>
      <c r="N13" s="92">
        <v>0.25</v>
      </c>
      <c r="O13" s="92">
        <v>0.5</v>
      </c>
      <c r="P13" s="97">
        <f>Table1456[[#This Row],[Costo Totale del Personale (€)]]*(Table1456[[#This Row],[% intensità agevolazione]]+Table1456[[#This Row],[eventuale maggiorazione % intensità massima di agevolazione *]])</f>
        <v>0</v>
      </c>
      <c r="Q13" s="97">
        <f>Table1456[[#This Row],[Agevolazione]]*Table1456[[#This Row],[% agovolazioni localizzate nelle Regioni del Mezzogiorno]]</f>
        <v>0</v>
      </c>
      <c r="R13" s="97">
        <f>Table1456[[#This Row],[Agevolazione]]*Table1456[[#This Row],[% agevolazioni in investimenti di cui linea di intervento 022
(minimo 17%)]]</f>
        <v>0</v>
      </c>
      <c r="S13" s="97">
        <f>Table1456[[#This Row],[Agevolazione]]*Table1456[[#This Row],[% agevolazioni in investimenti di cui linea di intervento 023
(minimo 26%)]]</f>
        <v>0</v>
      </c>
      <c r="T13" s="97">
        <f>Table1456[[#This Row],[Agevolazione]]*Table1456[[#This Row],[% agevolazioni in investimenti di cui linea di intervento 006
(57%)]]</f>
        <v>0</v>
      </c>
      <c r="U13" s="100"/>
      <c r="AB13" s="62"/>
      <c r="AC13" s="62"/>
      <c r="AD13" s="62"/>
      <c r="AE13" s="62"/>
      <c r="AF13" s="62"/>
      <c r="AG13" s="62"/>
    </row>
    <row r="14" spans="1:33" ht="16.2" thickBot="1" x14ac:dyDescent="0.35">
      <c r="A14" s="101"/>
      <c r="B14" s="101"/>
      <c r="D14" s="34"/>
      <c r="F14" s="34"/>
      <c r="G14" s="33"/>
      <c r="J14" s="37" t="s">
        <v>75</v>
      </c>
      <c r="K14" s="39">
        <f>SUM(K2:K13)</f>
        <v>0</v>
      </c>
      <c r="O14" s="37" t="s">
        <v>22</v>
      </c>
      <c r="P14" s="38">
        <f t="shared" ref="P14:T14" si="0">SUM(P2:P13)</f>
        <v>0</v>
      </c>
      <c r="Q14" s="38">
        <f t="shared" si="0"/>
        <v>0</v>
      </c>
      <c r="R14" s="38">
        <f t="shared" si="0"/>
        <v>0</v>
      </c>
      <c r="S14" s="38">
        <f t="shared" si="0"/>
        <v>0</v>
      </c>
      <c r="T14" s="39">
        <f t="shared" si="0"/>
        <v>0</v>
      </c>
      <c r="U14" s="33"/>
    </row>
    <row r="15" spans="1:33" x14ac:dyDescent="0.3">
      <c r="A15" s="61" t="s">
        <v>90</v>
      </c>
    </row>
    <row r="16" spans="1:33" x14ac:dyDescent="0.3">
      <c r="J16" s="102" t="s">
        <v>18</v>
      </c>
      <c r="K16" s="35">
        <f>K2+K3+K4</f>
        <v>0</v>
      </c>
      <c r="O16" s="102" t="s">
        <v>18</v>
      </c>
      <c r="P16" s="35">
        <f>P2+P3+P4</f>
        <v>0</v>
      </c>
      <c r="Q16" s="35">
        <f>Q2+Q3+Q4</f>
        <v>0</v>
      </c>
      <c r="R16" s="35">
        <f>R2+R3+R4</f>
        <v>0</v>
      </c>
      <c r="S16" s="35">
        <f>S2+S3+S4</f>
        <v>0</v>
      </c>
      <c r="T16" s="35">
        <f>T2+T3+T4</f>
        <v>0</v>
      </c>
    </row>
    <row r="17" spans="1:21" x14ac:dyDescent="0.3">
      <c r="J17" s="102" t="s">
        <v>19</v>
      </c>
      <c r="K17" s="35">
        <f>K5+K6+K7</f>
        <v>0</v>
      </c>
      <c r="O17" s="102" t="s">
        <v>19</v>
      </c>
      <c r="P17" s="35">
        <f>P5+P6+P7</f>
        <v>0</v>
      </c>
      <c r="Q17" s="35">
        <f>Q5+Q6+Q7</f>
        <v>0</v>
      </c>
      <c r="R17" s="35">
        <f>R5+R6+R7</f>
        <v>0</v>
      </c>
      <c r="S17" s="35">
        <f>S5+S6+S7</f>
        <v>0</v>
      </c>
      <c r="T17" s="35">
        <f>T5+T6+T7</f>
        <v>0</v>
      </c>
    </row>
    <row r="18" spans="1:21" x14ac:dyDescent="0.3">
      <c r="J18" s="102" t="s">
        <v>20</v>
      </c>
      <c r="K18" s="35">
        <f>K8+K9+K10</f>
        <v>0</v>
      </c>
      <c r="O18" s="102" t="s">
        <v>20</v>
      </c>
      <c r="P18" s="35">
        <f>P8+P9+P10</f>
        <v>0</v>
      </c>
      <c r="Q18" s="35">
        <f>Q8+Q9+Q10</f>
        <v>0</v>
      </c>
      <c r="R18" s="35">
        <f>R8+R9+R10</f>
        <v>0</v>
      </c>
      <c r="S18" s="35">
        <f>S8+S9+S10</f>
        <v>0</v>
      </c>
      <c r="T18" s="35">
        <f>T8+T9+T10</f>
        <v>0</v>
      </c>
    </row>
    <row r="19" spans="1:21" s="62" customFormat="1" hidden="1" x14ac:dyDescent="0.3">
      <c r="F19" s="63"/>
      <c r="G19" s="63"/>
      <c r="J19" s="110" t="s">
        <v>21</v>
      </c>
      <c r="K19" s="64">
        <f>K11+K12+K13</f>
        <v>0</v>
      </c>
      <c r="O19" s="110" t="s">
        <v>21</v>
      </c>
      <c r="P19" s="64">
        <f>P11+P12+P13</f>
        <v>0</v>
      </c>
      <c r="Q19" s="64">
        <f>Q11+Q12+Q13</f>
        <v>0</v>
      </c>
      <c r="R19" s="64">
        <f>R11+R12+R13</f>
        <v>0</v>
      </c>
      <c r="S19" s="64">
        <f>S11+S12+S13</f>
        <v>0</v>
      </c>
      <c r="T19" s="64">
        <f>T11+T12+T13</f>
        <v>0</v>
      </c>
    </row>
    <row r="21" spans="1:21" ht="72" x14ac:dyDescent="0.3">
      <c r="A21" s="31" t="s">
        <v>52</v>
      </c>
      <c r="B21" s="31" t="s">
        <v>53</v>
      </c>
      <c r="C21" s="31" t="s">
        <v>54</v>
      </c>
      <c r="D21" s="3"/>
      <c r="H21" s="3" t="s">
        <v>103</v>
      </c>
      <c r="I21" s="141" t="s">
        <v>103</v>
      </c>
      <c r="J21" s="30" t="s">
        <v>104</v>
      </c>
      <c r="K21" s="141" t="s">
        <v>76</v>
      </c>
      <c r="L21" s="146" t="s">
        <v>77</v>
      </c>
      <c r="M21" s="146" t="s">
        <v>78</v>
      </c>
      <c r="N21" s="146" t="s">
        <v>79</v>
      </c>
      <c r="O21" s="142" t="s">
        <v>80</v>
      </c>
      <c r="P21" s="142" t="s">
        <v>67</v>
      </c>
      <c r="Q21" s="142" t="s">
        <v>68</v>
      </c>
      <c r="R21" s="142" t="s">
        <v>81</v>
      </c>
      <c r="S21" s="142" t="s">
        <v>82</v>
      </c>
      <c r="T21" s="142" t="s">
        <v>83</v>
      </c>
    </row>
    <row r="22" spans="1:21" x14ac:dyDescent="0.3">
      <c r="A22" s="104" t="s">
        <v>18</v>
      </c>
      <c r="B22" s="104">
        <v>1</v>
      </c>
      <c r="C22" s="104"/>
      <c r="D22" s="106"/>
      <c r="H22" s="140"/>
      <c r="I22" s="80">
        <v>0</v>
      </c>
      <c r="J22" s="80">
        <v>0</v>
      </c>
      <c r="K22" s="80">
        <f>SUM(I22:J22)</f>
        <v>0</v>
      </c>
      <c r="L22" s="104">
        <v>0</v>
      </c>
      <c r="M22" s="89">
        <v>0.17</v>
      </c>
      <c r="N22" s="89">
        <v>0.26</v>
      </c>
      <c r="O22" s="89">
        <v>0.56999999999999995</v>
      </c>
      <c r="P22" s="80">
        <f>K22*(B22+C22)</f>
        <v>0</v>
      </c>
      <c r="Q22" s="80">
        <f>P22*L22</f>
        <v>0</v>
      </c>
      <c r="R22" s="80">
        <f>P22*M22</f>
        <v>0</v>
      </c>
      <c r="S22" s="80">
        <f>P22*N22</f>
        <v>0</v>
      </c>
      <c r="T22" s="80">
        <f>P22*O22</f>
        <v>0</v>
      </c>
      <c r="U22" s="106"/>
    </row>
    <row r="23" spans="1:21" x14ac:dyDescent="0.3">
      <c r="A23" s="104" t="s">
        <v>19</v>
      </c>
      <c r="B23" s="104">
        <v>0.6</v>
      </c>
      <c r="C23" s="104">
        <v>0.15</v>
      </c>
      <c r="D23" s="106"/>
      <c r="H23" s="140"/>
      <c r="I23" s="80">
        <v>0</v>
      </c>
      <c r="J23" s="80">
        <v>0</v>
      </c>
      <c r="K23" s="80">
        <f>SUM(I23:J23)</f>
        <v>0</v>
      </c>
      <c r="L23" s="104">
        <v>0</v>
      </c>
      <c r="M23" s="89">
        <v>0.17</v>
      </c>
      <c r="N23" s="89">
        <v>0.26</v>
      </c>
      <c r="O23" s="89">
        <v>0.56999999999999995</v>
      </c>
      <c r="P23" s="80">
        <f>K23*(B23+C23)</f>
        <v>0</v>
      </c>
      <c r="Q23" s="80">
        <f>P23*L23</f>
        <v>0</v>
      </c>
      <c r="R23" s="80">
        <f t="shared" ref="R23:R25" si="1">P23*M23</f>
        <v>0</v>
      </c>
      <c r="S23" s="80">
        <f t="shared" ref="S23:S25" si="2">P23*N23</f>
        <v>0</v>
      </c>
      <c r="T23" s="80">
        <f t="shared" ref="T23:T25" si="3">P23*O23</f>
        <v>0</v>
      </c>
      <c r="U23" s="106"/>
    </row>
    <row r="24" spans="1:21" x14ac:dyDescent="0.3">
      <c r="A24" s="104" t="s">
        <v>20</v>
      </c>
      <c r="B24" s="104">
        <v>0.35</v>
      </c>
      <c r="C24" s="104">
        <v>0.15</v>
      </c>
      <c r="D24" s="106"/>
      <c r="H24" s="140"/>
      <c r="I24" s="80">
        <v>0</v>
      </c>
      <c r="J24" s="80">
        <v>0</v>
      </c>
      <c r="K24" s="80">
        <f>SUM(I24:J24)</f>
        <v>0</v>
      </c>
      <c r="L24" s="104">
        <v>0</v>
      </c>
      <c r="M24" s="89">
        <v>0.17</v>
      </c>
      <c r="N24" s="89">
        <v>0.26</v>
      </c>
      <c r="O24" s="89">
        <v>0.56999999999999995</v>
      </c>
      <c r="P24" s="80">
        <f>K24*(B24+C24)</f>
        <v>0</v>
      </c>
      <c r="Q24" s="80">
        <f>P24*L24</f>
        <v>0</v>
      </c>
      <c r="R24" s="80">
        <f t="shared" si="1"/>
        <v>0</v>
      </c>
      <c r="S24" s="80">
        <f t="shared" si="2"/>
        <v>0</v>
      </c>
      <c r="T24" s="80">
        <f t="shared" si="3"/>
        <v>0</v>
      </c>
      <c r="U24" s="106"/>
    </row>
    <row r="25" spans="1:21" s="62" customFormat="1" hidden="1" x14ac:dyDescent="0.3">
      <c r="A25" s="112" t="s">
        <v>21</v>
      </c>
      <c r="B25" s="113">
        <v>0.5</v>
      </c>
      <c r="C25" s="113"/>
      <c r="D25" s="114"/>
      <c r="F25" s="63"/>
      <c r="G25" s="63"/>
      <c r="H25" s="145">
        <v>0</v>
      </c>
      <c r="I25" s="115">
        <v>0</v>
      </c>
      <c r="J25" s="115">
        <v>0</v>
      </c>
      <c r="K25" s="115">
        <f t="shared" ref="K25" si="4">SUM(H25:J25)</f>
        <v>0</v>
      </c>
      <c r="L25" s="116">
        <v>0</v>
      </c>
      <c r="M25" s="116">
        <v>0.17</v>
      </c>
      <c r="N25" s="116">
        <v>0.26</v>
      </c>
      <c r="O25" s="116">
        <v>0.56999999999999995</v>
      </c>
      <c r="P25" s="115">
        <f>K25*(B25+C25)</f>
        <v>0</v>
      </c>
      <c r="Q25" s="115">
        <f>P25*L25</f>
        <v>0</v>
      </c>
      <c r="R25" s="115">
        <f t="shared" si="1"/>
        <v>0</v>
      </c>
      <c r="S25" s="115">
        <f t="shared" si="2"/>
        <v>0</v>
      </c>
      <c r="T25" s="115">
        <f t="shared" si="3"/>
        <v>0</v>
      </c>
    </row>
    <row r="26" spans="1:21" x14ac:dyDescent="0.3">
      <c r="J26" s="34" t="s">
        <v>75</v>
      </c>
      <c r="K26" s="33">
        <f>SUM(K22:K25)</f>
        <v>0</v>
      </c>
      <c r="O26" s="34" t="s">
        <v>22</v>
      </c>
      <c r="P26" s="33">
        <f>SUM(P22:P25)</f>
        <v>0</v>
      </c>
      <c r="Q26" s="33">
        <f>SUM(Q22:Q25)</f>
        <v>0</v>
      </c>
      <c r="R26" s="33">
        <f>SUM(R22:R25)</f>
        <v>0</v>
      </c>
      <c r="S26" s="33">
        <f>SUM(S22:S25)</f>
        <v>0</v>
      </c>
      <c r="T26" s="33">
        <f>SUM(T22:T25)</f>
        <v>0</v>
      </c>
    </row>
    <row r="28" spans="1:21" x14ac:dyDescent="0.3">
      <c r="I28" t="s">
        <v>84</v>
      </c>
      <c r="N28" t="s">
        <v>85</v>
      </c>
    </row>
    <row r="29" spans="1:21" x14ac:dyDescent="0.3">
      <c r="J29" s="102" t="s">
        <v>18</v>
      </c>
      <c r="K29" s="35">
        <f>K22+K16</f>
        <v>0</v>
      </c>
      <c r="O29" s="102" t="s">
        <v>18</v>
      </c>
      <c r="P29" s="35">
        <f t="shared" ref="P29:T32" si="5">P22+P16</f>
        <v>0</v>
      </c>
      <c r="Q29" s="35">
        <f t="shared" si="5"/>
        <v>0</v>
      </c>
      <c r="R29" s="35">
        <f t="shared" si="5"/>
        <v>0</v>
      </c>
      <c r="S29" s="35">
        <f t="shared" si="5"/>
        <v>0</v>
      </c>
      <c r="T29" s="35">
        <f t="shared" si="5"/>
        <v>0</v>
      </c>
    </row>
    <row r="30" spans="1:21" x14ac:dyDescent="0.3">
      <c r="J30" s="102" t="s">
        <v>19</v>
      </c>
      <c r="K30" s="35">
        <f>K23+K17</f>
        <v>0</v>
      </c>
      <c r="O30" s="102" t="s">
        <v>19</v>
      </c>
      <c r="P30" s="35">
        <f t="shared" si="5"/>
        <v>0</v>
      </c>
      <c r="Q30" s="35">
        <f t="shared" si="5"/>
        <v>0</v>
      </c>
      <c r="R30" s="35">
        <f t="shared" si="5"/>
        <v>0</v>
      </c>
      <c r="S30" s="35">
        <f t="shared" si="5"/>
        <v>0</v>
      </c>
      <c r="T30" s="35">
        <f t="shared" si="5"/>
        <v>0</v>
      </c>
    </row>
    <row r="31" spans="1:21" x14ac:dyDescent="0.3">
      <c r="J31" s="102" t="s">
        <v>20</v>
      </c>
      <c r="K31" s="35">
        <f>K24+K18</f>
        <v>0</v>
      </c>
      <c r="O31" s="102" t="s">
        <v>20</v>
      </c>
      <c r="P31" s="35">
        <f t="shared" si="5"/>
        <v>0</v>
      </c>
      <c r="Q31" s="35">
        <f t="shared" si="5"/>
        <v>0</v>
      </c>
      <c r="R31" s="35">
        <f t="shared" si="5"/>
        <v>0</v>
      </c>
      <c r="S31" s="35">
        <f t="shared" si="5"/>
        <v>0</v>
      </c>
      <c r="T31" s="35">
        <f t="shared" si="5"/>
        <v>0</v>
      </c>
    </row>
    <row r="32" spans="1:21" s="62" customFormat="1" hidden="1" x14ac:dyDescent="0.3">
      <c r="F32" s="63"/>
      <c r="G32" s="63"/>
      <c r="J32" s="110" t="s">
        <v>21</v>
      </c>
      <c r="K32" s="64">
        <f>K25+K19</f>
        <v>0</v>
      </c>
      <c r="O32" s="110" t="s">
        <v>21</v>
      </c>
      <c r="P32" s="64">
        <f t="shared" si="5"/>
        <v>0</v>
      </c>
      <c r="Q32" s="64">
        <f t="shared" si="5"/>
        <v>0</v>
      </c>
      <c r="R32" s="64">
        <f t="shared" si="5"/>
        <v>0</v>
      </c>
      <c r="S32" s="64">
        <f t="shared" si="5"/>
        <v>0</v>
      </c>
      <c r="T32" s="64">
        <f t="shared" si="5"/>
        <v>0</v>
      </c>
    </row>
    <row r="34" spans="8:39" x14ac:dyDescent="0.3">
      <c r="J34" s="34" t="s">
        <v>75</v>
      </c>
      <c r="K34" s="33">
        <f>SUM(K29:K33)</f>
        <v>0</v>
      </c>
      <c r="O34" s="34" t="s">
        <v>22</v>
      </c>
      <c r="P34" s="33">
        <f>SUM(P29:P33)</f>
        <v>0</v>
      </c>
      <c r="Q34" s="33">
        <f>SUM(Q29:Q33)</f>
        <v>0</v>
      </c>
      <c r="R34" s="33">
        <f>SUM(R29:R33)</f>
        <v>0</v>
      </c>
      <c r="S34" s="33">
        <f>SUM(S29:S33)</f>
        <v>0</v>
      </c>
      <c r="T34" s="33">
        <f>SUM(T29:T33)</f>
        <v>0</v>
      </c>
    </row>
    <row r="35" spans="8:39" x14ac:dyDescent="0.3">
      <c r="J35" s="36" t="s">
        <v>86</v>
      </c>
      <c r="K35" s="33">
        <f>K26+K14</f>
        <v>0</v>
      </c>
    </row>
    <row r="37" spans="8:39" x14ac:dyDescent="0.3">
      <c r="H37" s="171" t="s">
        <v>18</v>
      </c>
      <c r="I37" s="171"/>
      <c r="J37" s="171"/>
      <c r="K37" s="171"/>
      <c r="L37" s="171"/>
      <c r="M37" s="171"/>
      <c r="N37" s="171" t="s">
        <v>19</v>
      </c>
      <c r="O37" s="171"/>
      <c r="P37" s="171"/>
      <c r="Q37" s="171"/>
      <c r="R37" s="171"/>
      <c r="S37" s="171"/>
      <c r="T37" s="171"/>
      <c r="U37" s="171" t="s">
        <v>20</v>
      </c>
      <c r="V37" s="171"/>
      <c r="W37" s="171"/>
      <c r="X37" s="171"/>
      <c r="Y37" s="171"/>
      <c r="Z37" s="171"/>
      <c r="AA37" s="171"/>
      <c r="AB37" s="171"/>
      <c r="AC37" s="171"/>
      <c r="AD37" s="171"/>
      <c r="AE37" s="171"/>
      <c r="AF37" s="171"/>
      <c r="AG37" s="171"/>
      <c r="AH37" s="176" t="s">
        <v>22</v>
      </c>
      <c r="AI37" s="176"/>
      <c r="AJ37" s="176"/>
      <c r="AK37" s="176"/>
      <c r="AL37" s="176"/>
      <c r="AM37" s="176"/>
    </row>
    <row r="38" spans="8:39" ht="100.8" x14ac:dyDescent="0.3">
      <c r="H38" s="17" t="s">
        <v>23</v>
      </c>
      <c r="I38" s="18" t="s">
        <v>24</v>
      </c>
      <c r="J38" s="17" t="s">
        <v>25</v>
      </c>
      <c r="K38" s="17" t="s">
        <v>26</v>
      </c>
      <c r="L38" s="17" t="s">
        <v>27</v>
      </c>
      <c r="M38" s="17" t="s">
        <v>28</v>
      </c>
      <c r="N38" s="17" t="s">
        <v>23</v>
      </c>
      <c r="O38" s="18" t="s">
        <v>29</v>
      </c>
      <c r="P38" s="17" t="s">
        <v>25</v>
      </c>
      <c r="Q38" s="17" t="s">
        <v>26</v>
      </c>
      <c r="R38" s="17" t="s">
        <v>27</v>
      </c>
      <c r="S38" s="17" t="s">
        <v>28</v>
      </c>
      <c r="T38" s="17" t="s">
        <v>87</v>
      </c>
      <c r="U38" s="17" t="s">
        <v>23</v>
      </c>
      <c r="V38" s="18" t="s">
        <v>29</v>
      </c>
      <c r="W38" s="17" t="s">
        <v>25</v>
      </c>
      <c r="X38" s="17" t="s">
        <v>26</v>
      </c>
      <c r="Y38" s="17" t="s">
        <v>27</v>
      </c>
      <c r="Z38" s="17" t="s">
        <v>28</v>
      </c>
      <c r="AA38" s="17" t="s">
        <v>87</v>
      </c>
      <c r="AB38" s="67" t="s">
        <v>23</v>
      </c>
      <c r="AC38" s="68" t="s">
        <v>24</v>
      </c>
      <c r="AD38" s="67" t="s">
        <v>25</v>
      </c>
      <c r="AE38" s="67" t="s">
        <v>26</v>
      </c>
      <c r="AF38" s="67" t="s">
        <v>27</v>
      </c>
      <c r="AG38" s="67" t="s">
        <v>28</v>
      </c>
      <c r="AH38" s="24" t="s">
        <v>32</v>
      </c>
      <c r="AI38" s="24" t="s">
        <v>33</v>
      </c>
      <c r="AJ38" s="24" t="s">
        <v>25</v>
      </c>
      <c r="AK38" s="24" t="s">
        <v>26</v>
      </c>
      <c r="AL38" s="24" t="s">
        <v>27</v>
      </c>
      <c r="AM38" s="24" t="s">
        <v>28</v>
      </c>
    </row>
    <row r="39" spans="8:39" x14ac:dyDescent="0.3">
      <c r="H39" s="40">
        <f>K29</f>
        <v>0</v>
      </c>
      <c r="I39" s="41">
        <f>B22</f>
        <v>1</v>
      </c>
      <c r="J39" s="40">
        <f>R29</f>
        <v>0</v>
      </c>
      <c r="K39" s="40">
        <f>S29</f>
        <v>0</v>
      </c>
      <c r="L39" s="40">
        <f>T29</f>
        <v>0</v>
      </c>
      <c r="M39" s="40">
        <f>Q29</f>
        <v>0</v>
      </c>
      <c r="N39" s="40">
        <f>K30</f>
        <v>0</v>
      </c>
      <c r="O39" s="41">
        <f>B23+C23</f>
        <v>0.75</v>
      </c>
      <c r="P39" s="40">
        <f>R30</f>
        <v>0</v>
      </c>
      <c r="Q39" s="40">
        <f>S30</f>
        <v>0</v>
      </c>
      <c r="R39" s="40">
        <f>T30</f>
        <v>0</v>
      </c>
      <c r="S39" s="40">
        <f>Q30</f>
        <v>0</v>
      </c>
      <c r="T39" s="42"/>
      <c r="U39" s="40">
        <f>K31</f>
        <v>0</v>
      </c>
      <c r="V39" s="41">
        <f>B24+C24</f>
        <v>0.5</v>
      </c>
      <c r="W39" s="40">
        <f>R31</f>
        <v>0</v>
      </c>
      <c r="X39" s="40">
        <f>S31</f>
        <v>0</v>
      </c>
      <c r="Y39" s="40">
        <f>T31</f>
        <v>0</v>
      </c>
      <c r="Z39" s="40">
        <f>Q31</f>
        <v>0</v>
      </c>
      <c r="AA39" s="42"/>
      <c r="AB39" s="65">
        <f>K32</f>
        <v>0</v>
      </c>
      <c r="AC39" s="73">
        <f>B25</f>
        <v>0.5</v>
      </c>
      <c r="AD39" s="65">
        <f>R32</f>
        <v>0</v>
      </c>
      <c r="AE39" s="65">
        <f>S32</f>
        <v>0</v>
      </c>
      <c r="AF39" s="65">
        <f>T32</f>
        <v>0</v>
      </c>
      <c r="AG39" s="65">
        <f>U32</f>
        <v>0</v>
      </c>
      <c r="AH39" s="40">
        <f>H39+N39+U39+AB39</f>
        <v>0</v>
      </c>
      <c r="AI39" s="40">
        <f>H39*I39+N39*O39+U39*V39+AB39*AC39</f>
        <v>0</v>
      </c>
      <c r="AJ39" s="40">
        <f>J39+P39+W39+AD39</f>
        <v>0</v>
      </c>
      <c r="AK39" s="40">
        <f>K39+Q39+X39+AE39</f>
        <v>0</v>
      </c>
      <c r="AL39" s="40">
        <f>L39+R39+Y39+AF39</f>
        <v>0</v>
      </c>
      <c r="AM39" s="40">
        <f>M39+S39+Z39+AG39</f>
        <v>0</v>
      </c>
    </row>
    <row r="42" spans="8:39" ht="57.6" x14ac:dyDescent="0.3">
      <c r="H42" s="53" t="s">
        <v>36</v>
      </c>
      <c r="I42" s="53" t="s">
        <v>37</v>
      </c>
      <c r="J42" s="53" t="s">
        <v>88</v>
      </c>
    </row>
    <row r="43" spans="8:39" x14ac:dyDescent="0.3">
      <c r="H43" s="54">
        <v>1</v>
      </c>
      <c r="I43" s="54">
        <v>1</v>
      </c>
      <c r="J43" s="55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A8DFBBE9-2E11-4808-8314-F82EADEA135B}">
      <formula1>0</formula1>
      <formula2>300000000</formula2>
    </dataValidation>
    <dataValidation type="list" allowBlank="1" showInputMessage="1" showErrorMessage="1" sqref="D2:D13" xr:uid="{819B524F-F29B-497F-9D6F-AE1962C47238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50793-95A7-49BB-9CAD-E856C4B8DA1E}">
  <dimension ref="A1:AM43"/>
  <sheetViews>
    <sheetView zoomScale="75" zoomScaleNormal="75" workbookViewId="0">
      <selection activeCell="H14" sqref="H14"/>
    </sheetView>
  </sheetViews>
  <sheetFormatPr defaultRowHeight="15.6" x14ac:dyDescent="0.3"/>
  <cols>
    <col min="1" max="1" width="24.19921875" customWidth="1"/>
    <col min="2" max="2" width="14.19921875" customWidth="1"/>
    <col min="3" max="3" width="12.3984375" customWidth="1"/>
    <col min="4" max="4" width="22.69921875" customWidth="1"/>
    <col min="5" max="5" width="11.3984375" customWidth="1"/>
    <col min="6" max="6" width="9" style="1" customWidth="1"/>
    <col min="7" max="7" width="6.69921875" style="1" customWidth="1"/>
    <col min="8" max="11" width="14.69921875" customWidth="1"/>
    <col min="12" max="12" width="17.19921875" customWidth="1"/>
    <col min="13" max="20" width="14.699218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09765625" customWidth="1"/>
    <col min="27" max="27" width="14.69921875" customWidth="1"/>
    <col min="28" max="28" width="13.69921875" hidden="1" customWidth="1"/>
    <col min="29" max="29" width="17.5" hidden="1" customWidth="1"/>
    <col min="30" max="30" width="16.09765625" hidden="1" customWidth="1"/>
    <col min="31" max="32" width="15.3984375" hidden="1" customWidth="1"/>
    <col min="33" max="33" width="14.69921875" hidden="1" customWidth="1"/>
    <col min="34" max="34" width="15.5" customWidth="1"/>
    <col min="35" max="35" width="14" customWidth="1"/>
    <col min="36" max="36" width="17.5" customWidth="1"/>
    <col min="37" max="37" width="18.19921875" customWidth="1"/>
    <col min="38" max="38" width="15.3984375" customWidth="1"/>
    <col min="39" max="39" width="16.69921875" customWidth="1"/>
    <col min="40" max="40" width="14.69921875" customWidth="1"/>
    <col min="41" max="41" width="13.69921875" customWidth="1"/>
    <col min="43" max="43" width="17.5" customWidth="1"/>
    <col min="44" max="44" width="8.19921875" customWidth="1"/>
    <col min="45" max="45" width="13.5" customWidth="1"/>
    <col min="46" max="46" width="14.09765625" customWidth="1"/>
    <col min="47" max="47" width="14.69921875" customWidth="1"/>
    <col min="48" max="48" width="13.69921875" customWidth="1"/>
    <col min="49" max="49" width="17.5" customWidth="1"/>
    <col min="50" max="50" width="15.19921875" customWidth="1"/>
    <col min="51" max="51" width="13.5" customWidth="1"/>
    <col min="52" max="52" width="14.09765625" customWidth="1"/>
    <col min="53" max="53" width="14.69921875" customWidth="1"/>
    <col min="54" max="54" width="13.69921875" customWidth="1"/>
  </cols>
  <sheetData>
    <row r="1" spans="1:21" s="4" customFormat="1" ht="72.599999999999994" thickBot="1" x14ac:dyDescent="0.35">
      <c r="A1" s="143" t="s">
        <v>52</v>
      </c>
      <c r="B1" s="143" t="s">
        <v>53</v>
      </c>
      <c r="C1" s="143" t="s">
        <v>89</v>
      </c>
      <c r="D1" s="143" t="s">
        <v>55</v>
      </c>
      <c r="E1" s="144" t="s">
        <v>56</v>
      </c>
      <c r="F1" s="144" t="s">
        <v>57</v>
      </c>
      <c r="G1" s="144" t="s">
        <v>58</v>
      </c>
      <c r="H1" s="144" t="s">
        <v>59</v>
      </c>
      <c r="I1" s="144" t="s">
        <v>60</v>
      </c>
      <c r="J1" s="144" t="s">
        <v>61</v>
      </c>
      <c r="K1" s="144" t="s">
        <v>62</v>
      </c>
      <c r="L1" s="143" t="s">
        <v>63</v>
      </c>
      <c r="M1" s="143" t="s">
        <v>64</v>
      </c>
      <c r="N1" s="143" t="s">
        <v>65</v>
      </c>
      <c r="O1" s="143" t="s">
        <v>92</v>
      </c>
      <c r="P1" s="143" t="s">
        <v>67</v>
      </c>
      <c r="Q1" s="143" t="s">
        <v>68</v>
      </c>
      <c r="R1" s="143" t="s">
        <v>69</v>
      </c>
      <c r="S1" s="143" t="s">
        <v>70</v>
      </c>
      <c r="T1" s="143" t="s">
        <v>71</v>
      </c>
      <c r="U1" s="3"/>
    </row>
    <row r="2" spans="1:21" x14ac:dyDescent="0.3">
      <c r="A2" s="84" t="s">
        <v>18</v>
      </c>
      <c r="B2" s="84">
        <v>1</v>
      </c>
      <c r="C2" s="84"/>
      <c r="D2" s="84"/>
      <c r="E2" s="2" t="s">
        <v>72</v>
      </c>
      <c r="F2" s="117"/>
      <c r="G2" s="86">
        <v>1720</v>
      </c>
      <c r="H2" s="87">
        <v>75</v>
      </c>
      <c r="I2" s="87">
        <f>Table14567[[#This Row],[Costo standard (€/ora)]]*Table14567[[#This Row],['# Mesi persona]]*Table14567[[#This Row],[Ore/anno]]/12</f>
        <v>0</v>
      </c>
      <c r="J2" s="88">
        <f>Table14567[[#This Row],[Costo Personale (€)]]*0.15</f>
        <v>0</v>
      </c>
      <c r="K2" s="88">
        <f>Table14567[[#This Row],[Costo Personale (€)]]+Table14567[[#This Row],[Costi indiretti (15%)]]</f>
        <v>0</v>
      </c>
      <c r="L2" s="84">
        <v>0</v>
      </c>
      <c r="M2" s="89">
        <v>0.17</v>
      </c>
      <c r="N2" s="89">
        <v>0.26</v>
      </c>
      <c r="O2" s="89">
        <v>0.56999999999999995</v>
      </c>
      <c r="P2" s="90">
        <f>Table14567[[#This Row],[Costo Totale del Personale (€)]]*(Table14567[[#This Row],[% intensità agevolazione]]+Table14567[[#This Row],[eventuale maggiorazione % intensità massima di agevolazione *]])</f>
        <v>0</v>
      </c>
      <c r="Q2" s="90">
        <f>Table14567[[#This Row],[Agevolazione]]*Table14567[[#This Row],[% agovolazioni localizzate nelle Regioni del Mezzogiorno]]</f>
        <v>0</v>
      </c>
      <c r="R2" s="90">
        <f>Table14567[[#This Row],[Agevolazione]]*Table14567[[#This Row],[% agevolazioni in investimenti di cui linea di intervento 022
(minimo 17%)]]</f>
        <v>0</v>
      </c>
      <c r="S2" s="90">
        <f>Table14567[[#This Row],[Agevolazione]]*Table14567[[#This Row],[% agevolazioni in investimenti di cui linea di intervento 023
(minimo 26%)]]</f>
        <v>0</v>
      </c>
      <c r="T2" s="90">
        <f>Table14567[[#This Row],[Agevolazione]]*Table14567[[#This Row],[% agevolazioni in investimenti di cui linea di intervento 006
(minimo 57%)]]</f>
        <v>0</v>
      </c>
      <c r="U2" s="90"/>
    </row>
    <row r="3" spans="1:21" x14ac:dyDescent="0.3">
      <c r="A3" s="84" t="s">
        <v>18</v>
      </c>
      <c r="B3" s="84">
        <v>1</v>
      </c>
      <c r="C3" s="84"/>
      <c r="D3" s="84"/>
      <c r="E3" s="2" t="s">
        <v>73</v>
      </c>
      <c r="F3" s="118"/>
      <c r="G3" s="86">
        <v>1720</v>
      </c>
      <c r="H3" s="87">
        <v>43</v>
      </c>
      <c r="I3" s="87">
        <f>Table14567[[#This Row],[Costo standard (€/ora)]]*Table14567[[#This Row],['# Mesi persona]]*Table14567[[#This Row],[Ore/anno]]/12</f>
        <v>0</v>
      </c>
      <c r="J3" s="88">
        <f>Table14567[[#This Row],[Costo Personale (€)]]*0.15</f>
        <v>0</v>
      </c>
      <c r="K3" s="88">
        <f>Table14567[[#This Row],[Costo Personale (€)]]+Table14567[[#This Row],[Costi indiretti (15%)]]</f>
        <v>0</v>
      </c>
      <c r="L3" s="84">
        <v>0</v>
      </c>
      <c r="M3" s="89">
        <v>0.17</v>
      </c>
      <c r="N3" s="89">
        <v>0.26</v>
      </c>
      <c r="O3" s="89">
        <v>0.56999999999999995</v>
      </c>
      <c r="P3" s="90">
        <f>Table14567[[#This Row],[Costo Totale del Personale (€)]]*(Table14567[[#This Row],[% intensità agevolazione]]+Table14567[[#This Row],[eventuale maggiorazione % intensità massima di agevolazione *]])</f>
        <v>0</v>
      </c>
      <c r="Q3" s="90">
        <f>Table14567[[#This Row],[Agevolazione]]*Table14567[[#This Row],[% agovolazioni localizzate nelle Regioni del Mezzogiorno]]</f>
        <v>0</v>
      </c>
      <c r="R3" s="90">
        <f>Table14567[[#This Row],[Agevolazione]]*Table14567[[#This Row],[% agevolazioni in investimenti di cui linea di intervento 022
(minimo 17%)]]</f>
        <v>0</v>
      </c>
      <c r="S3" s="90">
        <f>Table14567[[#This Row],[Agevolazione]]*Table14567[[#This Row],[% agevolazioni in investimenti di cui linea di intervento 023
(minimo 26%)]]</f>
        <v>0</v>
      </c>
      <c r="T3" s="90">
        <f>Table14567[[#This Row],[Agevolazione]]*Table14567[[#This Row],[% agevolazioni in investimenti di cui linea di intervento 006
(minimo 57%)]]</f>
        <v>0</v>
      </c>
      <c r="U3" s="90"/>
    </row>
    <row r="4" spans="1:21" x14ac:dyDescent="0.3">
      <c r="A4" s="84" t="s">
        <v>18</v>
      </c>
      <c r="B4" s="84">
        <v>1</v>
      </c>
      <c r="C4" s="84"/>
      <c r="D4" s="84"/>
      <c r="E4" s="2" t="s">
        <v>74</v>
      </c>
      <c r="F4" s="118"/>
      <c r="G4" s="86">
        <v>1720</v>
      </c>
      <c r="H4" s="87">
        <v>27</v>
      </c>
      <c r="I4" s="87">
        <f>Table14567[[#This Row],[Costo standard (€/ora)]]*Table14567[[#This Row],['# Mesi persona]]*Table14567[[#This Row],[Ore/anno]]/12</f>
        <v>0</v>
      </c>
      <c r="J4" s="88">
        <f>Table14567[[#This Row],[Costo Personale (€)]]*0.15</f>
        <v>0</v>
      </c>
      <c r="K4" s="88">
        <f>Table14567[[#This Row],[Costo Personale (€)]]+Table14567[[#This Row],[Costi indiretti (15%)]]</f>
        <v>0</v>
      </c>
      <c r="L4" s="84">
        <v>0</v>
      </c>
      <c r="M4" s="89">
        <v>0.17</v>
      </c>
      <c r="N4" s="89">
        <v>0.26</v>
      </c>
      <c r="O4" s="89">
        <v>0.56999999999999995</v>
      </c>
      <c r="P4" s="90">
        <f>Table14567[[#This Row],[Costo Totale del Personale (€)]]*(Table14567[[#This Row],[% intensità agevolazione]]+Table14567[[#This Row],[eventuale maggiorazione % intensità massima di agevolazione *]])</f>
        <v>0</v>
      </c>
      <c r="Q4" s="90">
        <f>Table14567[[#This Row],[Agevolazione]]*Table14567[[#This Row],[% agovolazioni localizzate nelle Regioni del Mezzogiorno]]</f>
        <v>0</v>
      </c>
      <c r="R4" s="90">
        <f>Table14567[[#This Row],[Agevolazione]]*Table14567[[#This Row],[% agevolazioni in investimenti di cui linea di intervento 022
(minimo 17%)]]</f>
        <v>0</v>
      </c>
      <c r="S4" s="90">
        <f>Table14567[[#This Row],[Agevolazione]]*Table14567[[#This Row],[% agevolazioni in investimenti di cui linea di intervento 023
(minimo 26%)]]</f>
        <v>0</v>
      </c>
      <c r="T4" s="90">
        <f>Table14567[[#This Row],[Agevolazione]]*Table14567[[#This Row],[% agevolazioni in investimenti di cui linea di intervento 006
(minimo 57%)]]</f>
        <v>0</v>
      </c>
      <c r="U4" s="90"/>
    </row>
    <row r="5" spans="1:21" x14ac:dyDescent="0.3">
      <c r="A5" s="84" t="s">
        <v>19</v>
      </c>
      <c r="B5" s="84">
        <v>0.7</v>
      </c>
      <c r="C5" s="84">
        <v>0.1</v>
      </c>
      <c r="D5" s="84"/>
      <c r="E5" s="2" t="s">
        <v>72</v>
      </c>
      <c r="F5" s="118"/>
      <c r="G5" s="86">
        <v>1720</v>
      </c>
      <c r="H5" s="87">
        <v>75</v>
      </c>
      <c r="I5" s="87">
        <f>Table14567[[#This Row],[Costo standard (€/ora)]]*Table14567[[#This Row],['# Mesi persona]]*Table14567[[#This Row],[Ore/anno]]/12</f>
        <v>0</v>
      </c>
      <c r="J5" s="88">
        <f>Table14567[[#This Row],[Costo Personale (€)]]*0.15</f>
        <v>0</v>
      </c>
      <c r="K5" s="88">
        <f>Table14567[[#This Row],[Costo Personale (€)]]+Table14567[[#This Row],[Costi indiretti (15%)]]</f>
        <v>0</v>
      </c>
      <c r="L5" s="84">
        <v>0</v>
      </c>
      <c r="M5" s="89">
        <v>0.17</v>
      </c>
      <c r="N5" s="89">
        <v>0.26</v>
      </c>
      <c r="O5" s="89">
        <v>0.56999999999999995</v>
      </c>
      <c r="P5" s="90">
        <f>Table14567[[#This Row],[Costo Totale del Personale (€)]]*(Table14567[[#This Row],[% intensità agevolazione]]+Table14567[[#This Row],[eventuale maggiorazione % intensità massima di agevolazione *]])</f>
        <v>0</v>
      </c>
      <c r="Q5" s="90">
        <f>Table14567[[#This Row],[Agevolazione]]*Table14567[[#This Row],[% agovolazioni localizzate nelle Regioni del Mezzogiorno]]</f>
        <v>0</v>
      </c>
      <c r="R5" s="90">
        <f>Table14567[[#This Row],[Agevolazione]]*Table14567[[#This Row],[% agevolazioni in investimenti di cui linea di intervento 022
(minimo 17%)]]</f>
        <v>0</v>
      </c>
      <c r="S5" s="90">
        <f>Table14567[[#This Row],[Agevolazione]]*Table14567[[#This Row],[% agevolazioni in investimenti di cui linea di intervento 023
(minimo 26%)]]</f>
        <v>0</v>
      </c>
      <c r="T5" s="90">
        <f>Table14567[[#This Row],[Agevolazione]]*Table14567[[#This Row],[% agevolazioni in investimenti di cui linea di intervento 006
(minimo 57%)]]</f>
        <v>0</v>
      </c>
      <c r="U5" s="90"/>
    </row>
    <row r="6" spans="1:21" x14ac:dyDescent="0.3">
      <c r="A6" s="84" t="s">
        <v>19</v>
      </c>
      <c r="B6" s="84">
        <v>0.7</v>
      </c>
      <c r="C6" s="84">
        <v>0.1</v>
      </c>
      <c r="D6" s="84"/>
      <c r="E6" s="2" t="s">
        <v>73</v>
      </c>
      <c r="F6" s="118"/>
      <c r="G6" s="86">
        <v>1720</v>
      </c>
      <c r="H6" s="87">
        <v>43</v>
      </c>
      <c r="I6" s="87">
        <f>Table14567[[#This Row],[Costo standard (€/ora)]]*Table14567[[#This Row],['# Mesi persona]]*Table14567[[#This Row],[Ore/anno]]/12</f>
        <v>0</v>
      </c>
      <c r="J6" s="88">
        <f>Table14567[[#This Row],[Costo Personale (€)]]*0.15</f>
        <v>0</v>
      </c>
      <c r="K6" s="88">
        <f>Table14567[[#This Row],[Costo Personale (€)]]+Table14567[[#This Row],[Costi indiretti (15%)]]</f>
        <v>0</v>
      </c>
      <c r="L6" s="84">
        <v>0</v>
      </c>
      <c r="M6" s="89">
        <v>0.17</v>
      </c>
      <c r="N6" s="89">
        <v>0.26</v>
      </c>
      <c r="O6" s="89">
        <v>0.56999999999999995</v>
      </c>
      <c r="P6" s="90">
        <f>Table14567[[#This Row],[Costo Totale del Personale (€)]]*(Table14567[[#This Row],[% intensità agevolazione]]+Table14567[[#This Row],[eventuale maggiorazione % intensità massima di agevolazione *]])</f>
        <v>0</v>
      </c>
      <c r="Q6" s="90">
        <f>Table14567[[#This Row],[Agevolazione]]*Table14567[[#This Row],[% agovolazioni localizzate nelle Regioni del Mezzogiorno]]</f>
        <v>0</v>
      </c>
      <c r="R6" s="90">
        <f>Table14567[[#This Row],[Agevolazione]]*Table14567[[#This Row],[% agevolazioni in investimenti di cui linea di intervento 022
(minimo 17%)]]</f>
        <v>0</v>
      </c>
      <c r="S6" s="90">
        <f>Table14567[[#This Row],[Agevolazione]]*Table14567[[#This Row],[% agevolazioni in investimenti di cui linea di intervento 023
(minimo 26%)]]</f>
        <v>0</v>
      </c>
      <c r="T6" s="90">
        <f>Table14567[[#This Row],[Agevolazione]]*Table14567[[#This Row],[% agevolazioni in investimenti di cui linea di intervento 006
(minimo 57%)]]</f>
        <v>0</v>
      </c>
      <c r="U6" s="90"/>
    </row>
    <row r="7" spans="1:21" x14ac:dyDescent="0.3">
      <c r="A7" s="84" t="s">
        <v>19</v>
      </c>
      <c r="B7" s="84">
        <v>0.7</v>
      </c>
      <c r="C7" s="84">
        <v>0.1</v>
      </c>
      <c r="D7" s="84"/>
      <c r="E7" s="2" t="s">
        <v>74</v>
      </c>
      <c r="F7" s="118"/>
      <c r="G7" s="86">
        <v>1720</v>
      </c>
      <c r="H7" s="87">
        <v>27</v>
      </c>
      <c r="I7" s="87">
        <f>Table14567[[#This Row],[Costo standard (€/ora)]]*Table14567[[#This Row],['# Mesi persona]]*Table14567[[#This Row],[Ore/anno]]/12</f>
        <v>0</v>
      </c>
      <c r="J7" s="88">
        <f>Table14567[[#This Row],[Costo Personale (€)]]*0.15</f>
        <v>0</v>
      </c>
      <c r="K7" s="88">
        <f>Table14567[[#This Row],[Costo Personale (€)]]+Table14567[[#This Row],[Costi indiretti (15%)]]</f>
        <v>0</v>
      </c>
      <c r="L7" s="84">
        <v>0</v>
      </c>
      <c r="M7" s="89">
        <v>0.17</v>
      </c>
      <c r="N7" s="89">
        <v>0.26</v>
      </c>
      <c r="O7" s="89">
        <v>0.56999999999999995</v>
      </c>
      <c r="P7" s="90">
        <f>Table14567[[#This Row],[Costo Totale del Personale (€)]]*(Table14567[[#This Row],[% intensità agevolazione]]+Table14567[[#This Row],[eventuale maggiorazione % intensità massima di agevolazione *]])</f>
        <v>0</v>
      </c>
      <c r="Q7" s="90">
        <f>Table14567[[#This Row],[Agevolazione]]*Table14567[[#This Row],[% agovolazioni localizzate nelle Regioni del Mezzogiorno]]</f>
        <v>0</v>
      </c>
      <c r="R7" s="90">
        <f>Table14567[[#This Row],[Agevolazione]]*Table14567[[#This Row],[% agevolazioni in investimenti di cui linea di intervento 022
(minimo 17%)]]</f>
        <v>0</v>
      </c>
      <c r="S7" s="90">
        <f>Table14567[[#This Row],[Agevolazione]]*Table14567[[#This Row],[% agevolazioni in investimenti di cui linea di intervento 023
(minimo 26%)]]</f>
        <v>0</v>
      </c>
      <c r="T7" s="90">
        <f>Table14567[[#This Row],[Agevolazione]]*Table14567[[#This Row],[% agevolazioni in investimenti di cui linea di intervento 006
(minimo 57%)]]</f>
        <v>0</v>
      </c>
      <c r="U7" s="90"/>
    </row>
    <row r="8" spans="1:21" x14ac:dyDescent="0.3">
      <c r="A8" s="84" t="s">
        <v>20</v>
      </c>
      <c r="B8" s="84">
        <v>0.45</v>
      </c>
      <c r="C8" s="84">
        <v>0.15</v>
      </c>
      <c r="D8" s="84"/>
      <c r="E8" s="2" t="s">
        <v>72</v>
      </c>
      <c r="F8" s="118"/>
      <c r="G8" s="86">
        <v>1720</v>
      </c>
      <c r="H8" s="87">
        <v>75</v>
      </c>
      <c r="I8" s="87">
        <f>Table14567[[#This Row],[Costo standard (€/ora)]]*Table14567[[#This Row],['# Mesi persona]]*Table14567[[#This Row],[Ore/anno]]/12</f>
        <v>0</v>
      </c>
      <c r="J8" s="88">
        <f>Table14567[[#This Row],[Costo Personale (€)]]*0.15</f>
        <v>0</v>
      </c>
      <c r="K8" s="88">
        <f>Table14567[[#This Row],[Costo Personale (€)]]+Table14567[[#This Row],[Costi indiretti (15%)]]</f>
        <v>0</v>
      </c>
      <c r="L8" s="84">
        <v>0</v>
      </c>
      <c r="M8" s="89">
        <v>0.17</v>
      </c>
      <c r="N8" s="89">
        <v>0.26</v>
      </c>
      <c r="O8" s="89">
        <v>0.56999999999999995</v>
      </c>
      <c r="P8" s="90">
        <f>Table14567[[#This Row],[Costo Totale del Personale (€)]]*(Table14567[[#This Row],[% intensità agevolazione]]+Table14567[[#This Row],[eventuale maggiorazione % intensità massima di agevolazione *]])</f>
        <v>0</v>
      </c>
      <c r="Q8" s="90">
        <f>Table14567[[#This Row],[Agevolazione]]*Table14567[[#This Row],[% agovolazioni localizzate nelle Regioni del Mezzogiorno]]</f>
        <v>0</v>
      </c>
      <c r="R8" s="90">
        <f>Table14567[[#This Row],[Agevolazione]]*Table14567[[#This Row],[% agevolazioni in investimenti di cui linea di intervento 022
(minimo 17%)]]</f>
        <v>0</v>
      </c>
      <c r="S8" s="90">
        <f>Table14567[[#This Row],[Agevolazione]]*Table14567[[#This Row],[% agevolazioni in investimenti di cui linea di intervento 023
(minimo 26%)]]</f>
        <v>0</v>
      </c>
      <c r="T8" s="90">
        <f>Table14567[[#This Row],[Agevolazione]]*Table14567[[#This Row],[% agevolazioni in investimenti di cui linea di intervento 006
(minimo 57%)]]</f>
        <v>0</v>
      </c>
      <c r="U8" s="90"/>
    </row>
    <row r="9" spans="1:21" x14ac:dyDescent="0.3">
      <c r="A9" s="84" t="s">
        <v>20</v>
      </c>
      <c r="B9" s="84">
        <v>0.45</v>
      </c>
      <c r="C9" s="84">
        <v>0.15</v>
      </c>
      <c r="D9" s="84"/>
      <c r="E9" s="2" t="s">
        <v>73</v>
      </c>
      <c r="F9" s="118"/>
      <c r="G9" s="86">
        <v>1720</v>
      </c>
      <c r="H9" s="87">
        <v>43</v>
      </c>
      <c r="I9" s="87">
        <f>Table14567[[#This Row],[Costo standard (€/ora)]]*Table14567[[#This Row],['# Mesi persona]]*Table14567[[#This Row],[Ore/anno]]/12</f>
        <v>0</v>
      </c>
      <c r="J9" s="88">
        <f>Table14567[[#This Row],[Costo Personale (€)]]*0.15</f>
        <v>0</v>
      </c>
      <c r="K9" s="88">
        <f>Table14567[[#This Row],[Costo Personale (€)]]+Table14567[[#This Row],[Costi indiretti (15%)]]</f>
        <v>0</v>
      </c>
      <c r="L9" s="84">
        <v>0</v>
      </c>
      <c r="M9" s="89">
        <v>0.17</v>
      </c>
      <c r="N9" s="89">
        <v>0.26</v>
      </c>
      <c r="O9" s="89">
        <v>0.56999999999999995</v>
      </c>
      <c r="P9" s="90">
        <f>Table14567[[#This Row],[Costo Totale del Personale (€)]]*(Table14567[[#This Row],[% intensità agevolazione]]+Table14567[[#This Row],[eventuale maggiorazione % intensità massima di agevolazione *]])</f>
        <v>0</v>
      </c>
      <c r="Q9" s="90">
        <f>Table14567[[#This Row],[Agevolazione]]*Table14567[[#This Row],[% agovolazioni localizzate nelle Regioni del Mezzogiorno]]</f>
        <v>0</v>
      </c>
      <c r="R9" s="90">
        <f>Table14567[[#This Row],[Agevolazione]]*Table14567[[#This Row],[% agevolazioni in investimenti di cui linea di intervento 022
(minimo 17%)]]</f>
        <v>0</v>
      </c>
      <c r="S9" s="90">
        <f>Table14567[[#This Row],[Agevolazione]]*Table14567[[#This Row],[% agevolazioni in investimenti di cui linea di intervento 023
(minimo 26%)]]</f>
        <v>0</v>
      </c>
      <c r="T9" s="90">
        <f>Table14567[[#This Row],[Agevolazione]]*Table14567[[#This Row],[% agevolazioni in investimenti di cui linea di intervento 006
(minimo 57%)]]</f>
        <v>0</v>
      </c>
      <c r="U9" s="90"/>
    </row>
    <row r="10" spans="1:21" ht="16.2" thickBot="1" x14ac:dyDescent="0.35">
      <c r="A10" s="84" t="s">
        <v>20</v>
      </c>
      <c r="B10" s="84">
        <v>0.45</v>
      </c>
      <c r="C10" s="84">
        <v>0.15</v>
      </c>
      <c r="D10" s="84"/>
      <c r="E10" s="2" t="s">
        <v>74</v>
      </c>
      <c r="F10" s="118"/>
      <c r="G10" s="86">
        <v>1720</v>
      </c>
      <c r="H10" s="87">
        <v>27</v>
      </c>
      <c r="I10" s="87">
        <f>Table14567[[#This Row],[Costo standard (€/ora)]]*Table14567[[#This Row],['# Mesi persona]]*Table14567[[#This Row],[Ore/anno]]/12</f>
        <v>0</v>
      </c>
      <c r="J10" s="88">
        <f>Table14567[[#This Row],[Costo Personale (€)]]*0.15</f>
        <v>0</v>
      </c>
      <c r="K10" s="88">
        <f>Table14567[[#This Row],[Costo Personale (€)]]+Table14567[[#This Row],[Costi indiretti (15%)]]</f>
        <v>0</v>
      </c>
      <c r="L10" s="84">
        <v>0</v>
      </c>
      <c r="M10" s="89">
        <v>0.17</v>
      </c>
      <c r="N10" s="89">
        <v>0.26</v>
      </c>
      <c r="O10" s="89">
        <v>0.56999999999999995</v>
      </c>
      <c r="P10" s="90">
        <f>Table14567[[#This Row],[Costo Totale del Personale (€)]]*(Table14567[[#This Row],[% intensità agevolazione]]+Table14567[[#This Row],[eventuale maggiorazione % intensità massima di agevolazione *]])</f>
        <v>0</v>
      </c>
      <c r="Q10" s="90">
        <f>Table14567[[#This Row],[Agevolazione]]*Table14567[[#This Row],[% agovolazioni localizzate nelle Regioni del Mezzogiorno]]</f>
        <v>0</v>
      </c>
      <c r="R10" s="90">
        <f>Table14567[[#This Row],[Agevolazione]]*Table14567[[#This Row],[% agevolazioni in investimenti di cui linea di intervento 022
(minimo 17%)]]</f>
        <v>0</v>
      </c>
      <c r="S10" s="90">
        <f>Table14567[[#This Row],[Agevolazione]]*Table14567[[#This Row],[% agevolazioni in investimenti di cui linea di intervento 023
(minimo 26%)]]</f>
        <v>0</v>
      </c>
      <c r="T10" s="90">
        <f>Table14567[[#This Row],[Agevolazione]]*Table14567[[#This Row],[% agevolazioni in investimenti di cui linea di intervento 006
(minimo 57%)]]</f>
        <v>0</v>
      </c>
      <c r="U10" s="90"/>
    </row>
    <row r="11" spans="1:21" s="59" customFormat="1" hidden="1" x14ac:dyDescent="0.3">
      <c r="A11" s="92" t="s">
        <v>21</v>
      </c>
      <c r="B11" s="92">
        <v>0.7</v>
      </c>
      <c r="C11" s="92"/>
      <c r="D11" s="92"/>
      <c r="E11" s="58" t="s">
        <v>72</v>
      </c>
      <c r="F11" s="119"/>
      <c r="G11" s="94">
        <v>1720</v>
      </c>
      <c r="H11" s="95">
        <v>83</v>
      </c>
      <c r="I11" s="95">
        <f>Table14567[[#This Row],[Costo standard (€/ora)]]*Table14567[[#This Row],['# Mesi persona]]*Table14567[[#This Row],[Ore/anno]]/12</f>
        <v>0</v>
      </c>
      <c r="J11" s="96">
        <f>Table14567[[#This Row],[Costo Personale (€)]]*0.15</f>
        <v>0</v>
      </c>
      <c r="K11" s="96">
        <f>Table14567[[#This Row],[Costo Personale (€)]]+Table14567[[#This Row],[Costi indiretti (15%)]]</f>
        <v>0</v>
      </c>
      <c r="L11" s="92">
        <v>0</v>
      </c>
      <c r="M11" s="92">
        <v>0.25</v>
      </c>
      <c r="N11" s="92">
        <v>0.25</v>
      </c>
      <c r="O11" s="92">
        <v>0.5</v>
      </c>
      <c r="P11" s="97">
        <f>Table14567[[#This Row],[Costo Totale del Personale (€)]]*(Table14567[[#This Row],[% intensità agevolazione]]+Table14567[[#This Row],[eventuale maggiorazione % intensità massima di agevolazione *]])</f>
        <v>0</v>
      </c>
      <c r="Q11" s="97">
        <f>Table14567[[#This Row],[Agevolazione]]*Table14567[[#This Row],[% agovolazioni localizzate nelle Regioni del Mezzogiorno]]</f>
        <v>0</v>
      </c>
      <c r="R11" s="97">
        <f>Table14567[[#This Row],[Agevolazione]]*Table14567[[#This Row],[% agevolazioni in investimenti di cui linea di intervento 022
(minimo 17%)]]</f>
        <v>0</v>
      </c>
      <c r="S11" s="97">
        <f>Table14567[[#This Row],[Agevolazione]]*Table14567[[#This Row],[% agevolazioni in investimenti di cui linea di intervento 023
(minimo 26%)]]</f>
        <v>0</v>
      </c>
      <c r="T11" s="97">
        <f>Table14567[[#This Row],[Agevolazione]]*Table14567[[#This Row],[% agevolazioni in investimenti di cui linea di intervento 006
(minimo 57%)]]</f>
        <v>0</v>
      </c>
      <c r="U11" s="100"/>
    </row>
    <row r="12" spans="1:21" s="59" customFormat="1" hidden="1" x14ac:dyDescent="0.3">
      <c r="A12" s="92" t="s">
        <v>21</v>
      </c>
      <c r="B12" s="92">
        <v>0.7</v>
      </c>
      <c r="C12" s="92"/>
      <c r="D12" s="92"/>
      <c r="E12" s="58" t="s">
        <v>73</v>
      </c>
      <c r="F12" s="119"/>
      <c r="G12" s="94">
        <v>1720</v>
      </c>
      <c r="H12" s="95">
        <v>47</v>
      </c>
      <c r="I12" s="95">
        <f>Table14567[[#This Row],[Costo standard (€/ora)]]*Table14567[[#This Row],['# Mesi persona]]*Table14567[[#This Row],[Ore/anno]]/12</f>
        <v>0</v>
      </c>
      <c r="J12" s="96">
        <f>Table14567[[#This Row],[Costo Personale (€)]]*0.15</f>
        <v>0</v>
      </c>
      <c r="K12" s="96">
        <f>Table14567[[#This Row],[Costo Personale (€)]]+Table14567[[#This Row],[Costi indiretti (15%)]]</f>
        <v>0</v>
      </c>
      <c r="L12" s="92">
        <v>0</v>
      </c>
      <c r="M12" s="92">
        <v>0.25</v>
      </c>
      <c r="N12" s="92">
        <v>0.25</v>
      </c>
      <c r="O12" s="92">
        <v>0.5</v>
      </c>
      <c r="P12" s="97">
        <f>Table14567[[#This Row],[Costo Totale del Personale (€)]]*(Table14567[[#This Row],[% intensità agevolazione]]+Table14567[[#This Row],[eventuale maggiorazione % intensità massima di agevolazione *]])</f>
        <v>0</v>
      </c>
      <c r="Q12" s="97">
        <f>Table14567[[#This Row],[Agevolazione]]*Table14567[[#This Row],[% agovolazioni localizzate nelle Regioni del Mezzogiorno]]</f>
        <v>0</v>
      </c>
      <c r="R12" s="97">
        <f>Table14567[[#This Row],[Agevolazione]]*Table14567[[#This Row],[% agevolazioni in investimenti di cui linea di intervento 022
(minimo 17%)]]</f>
        <v>0</v>
      </c>
      <c r="S12" s="97">
        <f>Table14567[[#This Row],[Agevolazione]]*Table14567[[#This Row],[% agevolazioni in investimenti di cui linea di intervento 023
(minimo 26%)]]</f>
        <v>0</v>
      </c>
      <c r="T12" s="97">
        <f>Table14567[[#This Row],[Agevolazione]]*Table14567[[#This Row],[% agevolazioni in investimenti di cui linea di intervento 006
(minimo 57%)]]</f>
        <v>0</v>
      </c>
      <c r="U12" s="100"/>
    </row>
    <row r="13" spans="1:21" s="59" customFormat="1" ht="16.2" hidden="1" thickBot="1" x14ac:dyDescent="0.35">
      <c r="A13" s="92" t="s">
        <v>21</v>
      </c>
      <c r="B13" s="92">
        <v>0.7</v>
      </c>
      <c r="C13" s="92"/>
      <c r="D13" s="92"/>
      <c r="E13" s="58" t="s">
        <v>74</v>
      </c>
      <c r="F13" s="120"/>
      <c r="G13" s="94">
        <v>1720</v>
      </c>
      <c r="H13" s="95">
        <v>30</v>
      </c>
      <c r="I13" s="95">
        <f>Table14567[[#This Row],[Costo standard (€/ora)]]*Table14567[[#This Row],['# Mesi persona]]*Table14567[[#This Row],[Ore/anno]]/12</f>
        <v>0</v>
      </c>
      <c r="J13" s="96">
        <f>Table14567[[#This Row],[Costo Personale (€)]]*0.15</f>
        <v>0</v>
      </c>
      <c r="K13" s="96">
        <f>Table14567[[#This Row],[Costo Personale (€)]]+Table14567[[#This Row],[Costi indiretti (15%)]]</f>
        <v>0</v>
      </c>
      <c r="L13" s="92">
        <v>0</v>
      </c>
      <c r="M13" s="92">
        <v>0.25</v>
      </c>
      <c r="N13" s="92">
        <v>0.25</v>
      </c>
      <c r="O13" s="92">
        <v>0.5</v>
      </c>
      <c r="P13" s="97">
        <f>Table14567[[#This Row],[Costo Totale del Personale (€)]]*(Table14567[[#This Row],[% intensità agevolazione]]+Table14567[[#This Row],[eventuale maggiorazione % intensità massima di agevolazione *]])</f>
        <v>0</v>
      </c>
      <c r="Q13" s="97">
        <f>Table14567[[#This Row],[Agevolazione]]*Table14567[[#This Row],[% agovolazioni localizzate nelle Regioni del Mezzogiorno]]</f>
        <v>0</v>
      </c>
      <c r="R13" s="97">
        <f>Table14567[[#This Row],[Agevolazione]]*Table14567[[#This Row],[% agevolazioni in investimenti di cui linea di intervento 022
(minimo 17%)]]</f>
        <v>0</v>
      </c>
      <c r="S13" s="97">
        <f>Table14567[[#This Row],[Agevolazione]]*Table14567[[#This Row],[% agevolazioni in investimenti di cui linea di intervento 023
(minimo 26%)]]</f>
        <v>0</v>
      </c>
      <c r="T13" s="97">
        <f>Table14567[[#This Row],[Agevolazione]]*Table14567[[#This Row],[% agevolazioni in investimenti di cui linea di intervento 006
(minimo 57%)]]</f>
        <v>0</v>
      </c>
      <c r="U13" s="100"/>
    </row>
    <row r="14" spans="1:21" ht="16.2" thickBot="1" x14ac:dyDescent="0.35">
      <c r="A14" s="101"/>
      <c r="B14" s="101"/>
      <c r="D14" s="34"/>
      <c r="F14" s="34"/>
      <c r="G14" s="33"/>
      <c r="J14" s="45" t="s">
        <v>75</v>
      </c>
      <c r="K14" s="46">
        <f>SUM(K2:K13)</f>
        <v>0</v>
      </c>
      <c r="O14" s="45" t="s">
        <v>22</v>
      </c>
      <c r="P14" s="47">
        <f t="shared" ref="P14:T14" si="0">SUM(P2:P13)</f>
        <v>0</v>
      </c>
      <c r="Q14" s="47">
        <f t="shared" si="0"/>
        <v>0</v>
      </c>
      <c r="R14" s="47">
        <f t="shared" si="0"/>
        <v>0</v>
      </c>
      <c r="S14" s="47">
        <f t="shared" si="0"/>
        <v>0</v>
      </c>
      <c r="T14" s="46">
        <f t="shared" si="0"/>
        <v>0</v>
      </c>
      <c r="U14" s="33"/>
    </row>
    <row r="15" spans="1:21" x14ac:dyDescent="0.3">
      <c r="A15" s="61" t="s">
        <v>90</v>
      </c>
    </row>
    <row r="16" spans="1:21" x14ac:dyDescent="0.3">
      <c r="J16" s="102" t="s">
        <v>18</v>
      </c>
      <c r="K16" s="35">
        <f>K2+K3+K4</f>
        <v>0</v>
      </c>
      <c r="O16" s="102" t="s">
        <v>18</v>
      </c>
      <c r="P16" s="35">
        <f>P2+P3+P4</f>
        <v>0</v>
      </c>
      <c r="Q16" s="35">
        <f>Q2+Q3+Q4</f>
        <v>0</v>
      </c>
      <c r="R16" s="35">
        <f>R2+R3+R4</f>
        <v>0</v>
      </c>
      <c r="S16" s="35">
        <f>S2+S3+S4</f>
        <v>0</v>
      </c>
      <c r="T16" s="35">
        <f>T2+T3+T4</f>
        <v>0</v>
      </c>
    </row>
    <row r="17" spans="1:21" x14ac:dyDescent="0.3">
      <c r="J17" s="102" t="s">
        <v>19</v>
      </c>
      <c r="K17" s="35">
        <f>K5+K6+K7</f>
        <v>0</v>
      </c>
      <c r="O17" s="102" t="s">
        <v>19</v>
      </c>
      <c r="P17" s="35">
        <f>P5+P6+P7</f>
        <v>0</v>
      </c>
      <c r="Q17" s="35">
        <f>Q5+Q6+Q7</f>
        <v>0</v>
      </c>
      <c r="R17" s="35">
        <f>R5+R6+R7</f>
        <v>0</v>
      </c>
      <c r="S17" s="35">
        <f>S5+S6+S7</f>
        <v>0</v>
      </c>
      <c r="T17" s="35">
        <f>T5+T6+T7</f>
        <v>0</v>
      </c>
    </row>
    <row r="18" spans="1:21" x14ac:dyDescent="0.3">
      <c r="J18" s="102" t="s">
        <v>20</v>
      </c>
      <c r="K18" s="35">
        <f>K8+K9+K10</f>
        <v>0</v>
      </c>
      <c r="O18" s="102" t="s">
        <v>20</v>
      </c>
      <c r="P18" s="35">
        <f>P8+P9+P10</f>
        <v>0</v>
      </c>
      <c r="Q18" s="35">
        <f>Q8+Q9+Q10</f>
        <v>0</v>
      </c>
      <c r="R18" s="35">
        <f>R8+R9+R10</f>
        <v>0</v>
      </c>
      <c r="S18" s="35">
        <f>S8+S9+S10</f>
        <v>0</v>
      </c>
      <c r="T18" s="35">
        <f>T8+T9+T10</f>
        <v>0</v>
      </c>
    </row>
    <row r="19" spans="1:21" s="62" customFormat="1" hidden="1" x14ac:dyDescent="0.3">
      <c r="F19" s="63"/>
      <c r="G19" s="63"/>
      <c r="J19" s="110" t="s">
        <v>21</v>
      </c>
      <c r="K19" s="64">
        <f>K11+K12+K13</f>
        <v>0</v>
      </c>
      <c r="O19" s="110" t="s">
        <v>21</v>
      </c>
      <c r="P19" s="64">
        <f>P11+P12+P13</f>
        <v>0</v>
      </c>
      <c r="Q19" s="64">
        <f>Q11+Q12+Q13</f>
        <v>0</v>
      </c>
      <c r="R19" s="64">
        <f>R11+R12+R13</f>
        <v>0</v>
      </c>
      <c r="S19" s="64">
        <f>S11+S12+S13</f>
        <v>0</v>
      </c>
      <c r="T19" s="64">
        <f>T11+T12+T13</f>
        <v>0</v>
      </c>
    </row>
    <row r="21" spans="1:21" ht="72" x14ac:dyDescent="0.3">
      <c r="A21" s="31" t="s">
        <v>52</v>
      </c>
      <c r="B21" s="31" t="s">
        <v>53</v>
      </c>
      <c r="C21" s="31" t="s">
        <v>54</v>
      </c>
      <c r="D21" s="3"/>
      <c r="I21" s="141" t="s">
        <v>103</v>
      </c>
      <c r="J21" s="30" t="s">
        <v>104</v>
      </c>
      <c r="K21" s="30" t="s">
        <v>76</v>
      </c>
      <c r="L21" s="31" t="s">
        <v>77</v>
      </c>
      <c r="M21" s="31" t="s">
        <v>78</v>
      </c>
      <c r="N21" s="31" t="s">
        <v>79</v>
      </c>
      <c r="O21" s="32" t="s">
        <v>80</v>
      </c>
      <c r="P21" s="32" t="s">
        <v>67</v>
      </c>
      <c r="Q21" s="32" t="s">
        <v>68</v>
      </c>
      <c r="R21" s="32" t="s">
        <v>81</v>
      </c>
      <c r="S21" s="32" t="s">
        <v>82</v>
      </c>
      <c r="T21" s="32" t="s">
        <v>83</v>
      </c>
    </row>
    <row r="22" spans="1:21" x14ac:dyDescent="0.3">
      <c r="A22" s="104" t="s">
        <v>18</v>
      </c>
      <c r="B22" s="104">
        <v>1</v>
      </c>
      <c r="C22" s="104"/>
      <c r="D22" s="106"/>
      <c r="I22" s="80">
        <v>0</v>
      </c>
      <c r="J22" s="80">
        <v>0</v>
      </c>
      <c r="K22" s="80">
        <f>SUM(I22:J22)</f>
        <v>0</v>
      </c>
      <c r="L22" s="104">
        <v>0</v>
      </c>
      <c r="M22" s="89">
        <v>0.17</v>
      </c>
      <c r="N22" s="89">
        <v>0.26</v>
      </c>
      <c r="O22" s="89">
        <v>0.56999999999999995</v>
      </c>
      <c r="P22" s="80">
        <f>K22*(B22+C22)</f>
        <v>0</v>
      </c>
      <c r="Q22" s="80">
        <f>P22*L22</f>
        <v>0</v>
      </c>
      <c r="R22" s="80">
        <f>P22*M22</f>
        <v>0</v>
      </c>
      <c r="S22" s="80">
        <f>P22*N22</f>
        <v>0</v>
      </c>
      <c r="T22" s="80">
        <f>P22*O22</f>
        <v>0</v>
      </c>
      <c r="U22" s="106"/>
    </row>
    <row r="23" spans="1:21" x14ac:dyDescent="0.3">
      <c r="A23" s="104" t="s">
        <v>19</v>
      </c>
      <c r="B23" s="104">
        <v>0.7</v>
      </c>
      <c r="C23" s="104">
        <v>0.1</v>
      </c>
      <c r="D23" s="106"/>
      <c r="I23" s="80">
        <v>0</v>
      </c>
      <c r="J23" s="80">
        <v>0</v>
      </c>
      <c r="K23" s="80">
        <f>SUM(I23:J23)</f>
        <v>0</v>
      </c>
      <c r="L23" s="104">
        <v>0</v>
      </c>
      <c r="M23" s="89">
        <v>0.17</v>
      </c>
      <c r="N23" s="89">
        <v>0.26</v>
      </c>
      <c r="O23" s="89">
        <v>0.56999999999999995</v>
      </c>
      <c r="P23" s="80">
        <f>K23*(B23+C23)</f>
        <v>0</v>
      </c>
      <c r="Q23" s="80">
        <f>P23*L23</f>
        <v>0</v>
      </c>
      <c r="R23" s="80">
        <f t="shared" ref="R23:R25" si="1">P23*M23</f>
        <v>0</v>
      </c>
      <c r="S23" s="80">
        <f t="shared" ref="S23:S25" si="2">P23*N23</f>
        <v>0</v>
      </c>
      <c r="T23" s="80">
        <f t="shared" ref="T23:T25" si="3">P23*O23</f>
        <v>0</v>
      </c>
      <c r="U23" s="106"/>
    </row>
    <row r="24" spans="1:21" x14ac:dyDescent="0.3">
      <c r="A24" s="104" t="s">
        <v>20</v>
      </c>
      <c r="B24" s="104">
        <v>0.45</v>
      </c>
      <c r="C24" s="104">
        <v>0.15</v>
      </c>
      <c r="D24" s="106"/>
      <c r="I24" s="80">
        <v>0</v>
      </c>
      <c r="J24" s="80">
        <v>0</v>
      </c>
      <c r="K24" s="80">
        <f>SUM(I24:J24)</f>
        <v>0</v>
      </c>
      <c r="L24" s="104">
        <v>0</v>
      </c>
      <c r="M24" s="89">
        <v>0.17</v>
      </c>
      <c r="N24" s="89">
        <v>0.26</v>
      </c>
      <c r="O24" s="89">
        <v>0.56999999999999995</v>
      </c>
      <c r="P24" s="80">
        <f>K24*(B24+C24)</f>
        <v>0</v>
      </c>
      <c r="Q24" s="80">
        <f>P24*L24</f>
        <v>0</v>
      </c>
      <c r="R24" s="80">
        <f t="shared" si="1"/>
        <v>0</v>
      </c>
      <c r="S24" s="80">
        <f t="shared" si="2"/>
        <v>0</v>
      </c>
      <c r="T24" s="80">
        <f t="shared" si="3"/>
        <v>0</v>
      </c>
      <c r="U24" s="106"/>
    </row>
    <row r="25" spans="1:21" s="59" customFormat="1" hidden="1" x14ac:dyDescent="0.3">
      <c r="A25" s="107" t="s">
        <v>21</v>
      </c>
      <c r="B25" s="108">
        <v>0.7</v>
      </c>
      <c r="C25" s="108"/>
      <c r="D25" s="98"/>
      <c r="F25" s="60"/>
      <c r="G25" s="60"/>
      <c r="H25" s="109">
        <v>0</v>
      </c>
      <c r="I25" s="109">
        <v>0</v>
      </c>
      <c r="J25" s="109">
        <v>0</v>
      </c>
      <c r="K25" s="109">
        <f t="shared" ref="K25" si="4">SUM(H25:J25)</f>
        <v>0</v>
      </c>
      <c r="L25" s="108">
        <v>0</v>
      </c>
      <c r="M25" s="108">
        <v>0.25</v>
      </c>
      <c r="N25" s="108">
        <v>0.25</v>
      </c>
      <c r="O25" s="108">
        <v>0.5</v>
      </c>
      <c r="P25" s="109">
        <f>K25*(B25+C25)</f>
        <v>0</v>
      </c>
      <c r="Q25" s="109">
        <f>P25*L25</f>
        <v>0</v>
      </c>
      <c r="R25" s="109">
        <f t="shared" si="1"/>
        <v>0</v>
      </c>
      <c r="S25" s="109">
        <f t="shared" si="2"/>
        <v>0</v>
      </c>
      <c r="T25" s="109">
        <f t="shared" si="3"/>
        <v>0</v>
      </c>
    </row>
    <row r="26" spans="1:21" x14ac:dyDescent="0.3">
      <c r="J26" s="34" t="s">
        <v>75</v>
      </c>
      <c r="K26" s="33">
        <f>SUM(K22:K25)</f>
        <v>0</v>
      </c>
      <c r="O26" s="34" t="s">
        <v>22</v>
      </c>
      <c r="P26" s="33">
        <f>SUM(P22:P25)</f>
        <v>0</v>
      </c>
      <c r="Q26" s="33">
        <f>SUM(Q22:Q25)</f>
        <v>0</v>
      </c>
      <c r="R26" s="33">
        <f>SUM(R22:R25)</f>
        <v>0</v>
      </c>
      <c r="S26" s="33">
        <f>SUM(S22:S25)</f>
        <v>0</v>
      </c>
      <c r="T26" s="33">
        <f>SUM(T22:T25)</f>
        <v>0</v>
      </c>
    </row>
    <row r="28" spans="1:21" x14ac:dyDescent="0.3">
      <c r="I28" t="s">
        <v>84</v>
      </c>
      <c r="N28" t="s">
        <v>85</v>
      </c>
    </row>
    <row r="29" spans="1:21" x14ac:dyDescent="0.3">
      <c r="J29" s="102" t="s">
        <v>18</v>
      </c>
      <c r="K29" s="35">
        <f>K22+K16</f>
        <v>0</v>
      </c>
      <c r="O29" s="102" t="s">
        <v>18</v>
      </c>
      <c r="P29" s="35">
        <f t="shared" ref="P29:T32" si="5">P22+P16</f>
        <v>0</v>
      </c>
      <c r="Q29" s="35">
        <f t="shared" si="5"/>
        <v>0</v>
      </c>
      <c r="R29" s="35">
        <f t="shared" si="5"/>
        <v>0</v>
      </c>
      <c r="S29" s="35">
        <f t="shared" si="5"/>
        <v>0</v>
      </c>
      <c r="T29" s="35">
        <f t="shared" si="5"/>
        <v>0</v>
      </c>
    </row>
    <row r="30" spans="1:21" x14ac:dyDescent="0.3">
      <c r="J30" s="102" t="s">
        <v>19</v>
      </c>
      <c r="K30" s="35">
        <f>K23+K17</f>
        <v>0</v>
      </c>
      <c r="O30" s="102" t="s">
        <v>19</v>
      </c>
      <c r="P30" s="35">
        <f t="shared" si="5"/>
        <v>0</v>
      </c>
      <c r="Q30" s="35">
        <f t="shared" si="5"/>
        <v>0</v>
      </c>
      <c r="R30" s="35">
        <f t="shared" si="5"/>
        <v>0</v>
      </c>
      <c r="S30" s="35">
        <f t="shared" si="5"/>
        <v>0</v>
      </c>
      <c r="T30" s="35">
        <f t="shared" si="5"/>
        <v>0</v>
      </c>
    </row>
    <row r="31" spans="1:21" x14ac:dyDescent="0.3">
      <c r="J31" s="102" t="s">
        <v>20</v>
      </c>
      <c r="K31" s="35">
        <f>K24+K18</f>
        <v>0</v>
      </c>
      <c r="O31" s="102" t="s">
        <v>20</v>
      </c>
      <c r="P31" s="35">
        <f t="shared" si="5"/>
        <v>0</v>
      </c>
      <c r="Q31" s="35">
        <f t="shared" si="5"/>
        <v>0</v>
      </c>
      <c r="R31" s="35">
        <f t="shared" si="5"/>
        <v>0</v>
      </c>
      <c r="S31" s="35">
        <f t="shared" si="5"/>
        <v>0</v>
      </c>
      <c r="T31" s="35">
        <f t="shared" si="5"/>
        <v>0</v>
      </c>
    </row>
    <row r="32" spans="1:21" s="62" customFormat="1" hidden="1" x14ac:dyDescent="0.3">
      <c r="F32" s="63"/>
      <c r="G32" s="63"/>
      <c r="J32" s="110" t="s">
        <v>21</v>
      </c>
      <c r="K32" s="64">
        <f>K25+K19</f>
        <v>0</v>
      </c>
      <c r="O32" s="110" t="s">
        <v>21</v>
      </c>
      <c r="P32" s="64">
        <f t="shared" si="5"/>
        <v>0</v>
      </c>
      <c r="Q32" s="64">
        <f t="shared" si="5"/>
        <v>0</v>
      </c>
      <c r="R32" s="64">
        <f t="shared" si="5"/>
        <v>0</v>
      </c>
      <c r="S32" s="64">
        <f t="shared" si="5"/>
        <v>0</v>
      </c>
      <c r="T32" s="64">
        <f t="shared" si="5"/>
        <v>0</v>
      </c>
    </row>
    <row r="34" spans="8:39" x14ac:dyDescent="0.3">
      <c r="J34" s="34" t="s">
        <v>75</v>
      </c>
      <c r="K34" s="33">
        <f>SUM(K29:K33)</f>
        <v>0</v>
      </c>
      <c r="O34" s="34" t="s">
        <v>22</v>
      </c>
      <c r="P34" s="33">
        <f>SUM(P29:P33)</f>
        <v>0</v>
      </c>
      <c r="Q34" s="33">
        <f>SUM(Q29:Q33)</f>
        <v>0</v>
      </c>
      <c r="R34" s="33">
        <f>SUM(R29:R33)</f>
        <v>0</v>
      </c>
      <c r="S34" s="33">
        <f>SUM(S29:S33)</f>
        <v>0</v>
      </c>
      <c r="T34" s="33">
        <f>SUM(T29:T33)</f>
        <v>0</v>
      </c>
    </row>
    <row r="35" spans="8:39" x14ac:dyDescent="0.3">
      <c r="J35" s="36" t="s">
        <v>86</v>
      </c>
      <c r="K35" s="33">
        <f>K26+K14</f>
        <v>0</v>
      </c>
    </row>
    <row r="37" spans="8:39" x14ac:dyDescent="0.3">
      <c r="H37" s="171" t="s">
        <v>18</v>
      </c>
      <c r="I37" s="171"/>
      <c r="J37" s="171"/>
      <c r="K37" s="171"/>
      <c r="L37" s="171"/>
      <c r="M37" s="171"/>
      <c r="N37" s="171" t="s">
        <v>19</v>
      </c>
      <c r="O37" s="171"/>
      <c r="P37" s="171"/>
      <c r="Q37" s="171"/>
      <c r="R37" s="171"/>
      <c r="S37" s="171"/>
      <c r="T37" s="171"/>
      <c r="U37" s="171" t="s">
        <v>20</v>
      </c>
      <c r="V37" s="171"/>
      <c r="W37" s="171"/>
      <c r="X37" s="171"/>
      <c r="Y37" s="171"/>
      <c r="Z37" s="171"/>
      <c r="AA37" s="171"/>
      <c r="AB37" s="175" t="s">
        <v>21</v>
      </c>
      <c r="AC37" s="175"/>
      <c r="AD37" s="175"/>
      <c r="AE37" s="175"/>
      <c r="AF37" s="175"/>
      <c r="AG37" s="175"/>
      <c r="AH37" s="176" t="s">
        <v>22</v>
      </c>
      <c r="AI37" s="176"/>
      <c r="AJ37" s="176"/>
      <c r="AK37" s="176"/>
      <c r="AL37" s="176"/>
      <c r="AM37" s="176"/>
    </row>
    <row r="38" spans="8:39" ht="100.8" x14ac:dyDescent="0.3">
      <c r="H38" s="17" t="s">
        <v>23</v>
      </c>
      <c r="I38" s="18" t="s">
        <v>24</v>
      </c>
      <c r="J38" s="17" t="s">
        <v>25</v>
      </c>
      <c r="K38" s="17" t="s">
        <v>26</v>
      </c>
      <c r="L38" s="17" t="s">
        <v>27</v>
      </c>
      <c r="M38" s="17" t="s">
        <v>28</v>
      </c>
      <c r="N38" s="17" t="s">
        <v>23</v>
      </c>
      <c r="O38" s="18" t="s">
        <v>29</v>
      </c>
      <c r="P38" s="17" t="s">
        <v>25</v>
      </c>
      <c r="Q38" s="17" t="s">
        <v>26</v>
      </c>
      <c r="R38" s="17" t="s">
        <v>27</v>
      </c>
      <c r="S38" s="17" t="s">
        <v>28</v>
      </c>
      <c r="T38" s="17" t="s">
        <v>87</v>
      </c>
      <c r="U38" s="17" t="s">
        <v>23</v>
      </c>
      <c r="V38" s="18" t="s">
        <v>29</v>
      </c>
      <c r="W38" s="17" t="s">
        <v>25</v>
      </c>
      <c r="X38" s="17" t="s">
        <v>26</v>
      </c>
      <c r="Y38" s="17" t="s">
        <v>27</v>
      </c>
      <c r="Z38" s="17" t="s">
        <v>28</v>
      </c>
      <c r="AA38" s="17" t="s">
        <v>87</v>
      </c>
      <c r="AB38" s="67" t="s">
        <v>23</v>
      </c>
      <c r="AC38" s="68" t="s">
        <v>24</v>
      </c>
      <c r="AD38" s="67" t="s">
        <v>25</v>
      </c>
      <c r="AE38" s="67" t="s">
        <v>26</v>
      </c>
      <c r="AF38" s="67" t="s">
        <v>27</v>
      </c>
      <c r="AG38" s="67" t="s">
        <v>28</v>
      </c>
      <c r="AH38" s="24" t="s">
        <v>32</v>
      </c>
      <c r="AI38" s="24" t="s">
        <v>33</v>
      </c>
      <c r="AJ38" s="24" t="s">
        <v>25</v>
      </c>
      <c r="AK38" s="24" t="s">
        <v>26</v>
      </c>
      <c r="AL38" s="24" t="s">
        <v>27</v>
      </c>
      <c r="AM38" s="24" t="s">
        <v>28</v>
      </c>
    </row>
    <row r="39" spans="8:39" x14ac:dyDescent="0.3">
      <c r="H39" s="40">
        <f>K29</f>
        <v>0</v>
      </c>
      <c r="I39" s="41">
        <f>B22</f>
        <v>1</v>
      </c>
      <c r="J39" s="40">
        <f>R29</f>
        <v>0</v>
      </c>
      <c r="K39" s="40">
        <f>S29</f>
        <v>0</v>
      </c>
      <c r="L39" s="40">
        <f>T29</f>
        <v>0</v>
      </c>
      <c r="M39" s="40">
        <f>Q29</f>
        <v>0</v>
      </c>
      <c r="N39" s="40">
        <f>K30</f>
        <v>0</v>
      </c>
      <c r="O39" s="41">
        <f>B23+C23</f>
        <v>0.79999999999999993</v>
      </c>
      <c r="P39" s="40">
        <f>R30</f>
        <v>0</v>
      </c>
      <c r="Q39" s="40">
        <f>S30</f>
        <v>0</v>
      </c>
      <c r="R39" s="40">
        <f>T30</f>
        <v>0</v>
      </c>
      <c r="S39" s="40">
        <f>Q30</f>
        <v>0</v>
      </c>
      <c r="T39" s="42"/>
      <c r="U39" s="40">
        <f>K31</f>
        <v>0</v>
      </c>
      <c r="V39" s="41">
        <f>B24+C24</f>
        <v>0.6</v>
      </c>
      <c r="W39" s="40">
        <f>R31</f>
        <v>0</v>
      </c>
      <c r="X39" s="40">
        <f>S31</f>
        <v>0</v>
      </c>
      <c r="Y39" s="40">
        <f>T31</f>
        <v>0</v>
      </c>
      <c r="Z39" s="40">
        <f>Q31</f>
        <v>0</v>
      </c>
      <c r="AA39" s="42"/>
      <c r="AB39" s="65">
        <f>K32</f>
        <v>0</v>
      </c>
      <c r="AC39" s="73">
        <f>B25</f>
        <v>0.7</v>
      </c>
      <c r="AD39" s="65">
        <f>R32</f>
        <v>0</v>
      </c>
      <c r="AE39" s="65">
        <f>S32</f>
        <v>0</v>
      </c>
      <c r="AF39" s="65">
        <f>T32</f>
        <v>0</v>
      </c>
      <c r="AG39" s="65">
        <f>U32</f>
        <v>0</v>
      </c>
      <c r="AH39" s="40">
        <f>H39+N39+U39+AB39</f>
        <v>0</v>
      </c>
      <c r="AI39" s="40">
        <f>H39*I39+N39*O39+U39*V39+AB39*AC39</f>
        <v>0</v>
      </c>
      <c r="AJ39" s="40">
        <f>J39+P39+W39+AD39</f>
        <v>0</v>
      </c>
      <c r="AK39" s="40">
        <f>K39+Q39+X39+AE39</f>
        <v>0</v>
      </c>
      <c r="AL39" s="40">
        <f>L39+R39+Y39+AF39</f>
        <v>0</v>
      </c>
      <c r="AM39" s="40">
        <f>M39+S39+Z39+AG39</f>
        <v>0</v>
      </c>
    </row>
    <row r="42" spans="8:39" ht="57.6" x14ac:dyDescent="0.3">
      <c r="H42" s="53" t="s">
        <v>36</v>
      </c>
      <c r="I42" s="53" t="s">
        <v>37</v>
      </c>
      <c r="J42" s="53" t="s">
        <v>88</v>
      </c>
    </row>
    <row r="43" spans="8:39" x14ac:dyDescent="0.3">
      <c r="H43" s="54">
        <v>1</v>
      </c>
      <c r="I43" s="54">
        <v>1</v>
      </c>
      <c r="J43" s="55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23" type="noConversion"/>
  <dataValidations count="2">
    <dataValidation type="decimal" allowBlank="1" showInputMessage="1" showErrorMessage="1" sqref="V37 O37 H37:H38 I37 J37:N38 P37:S38 U37:U38 W37:Z38 AB37:AB38 AC37 AD37:AH38 AI37 AJ37:AM38" xr:uid="{1EF0809A-95E2-4DE1-8CDC-0F993586931E}">
      <formula1>0</formula1>
      <formula2>300000000</formula2>
    </dataValidation>
    <dataValidation type="list" allowBlank="1" showInputMessage="1" showErrorMessage="1" sqref="D2:D13" xr:uid="{E39EB07F-7B50-4F89-8FE6-6E00C6440425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4F2E7-AE23-4BC5-818C-3395FC24CAB3}">
  <dimension ref="A1:AM43"/>
  <sheetViews>
    <sheetView zoomScale="80" zoomScaleNormal="80" workbookViewId="0">
      <selection activeCell="F2" sqref="F2"/>
    </sheetView>
  </sheetViews>
  <sheetFormatPr defaultRowHeight="15.6" x14ac:dyDescent="0.3"/>
  <cols>
    <col min="1" max="1" width="24.19921875" customWidth="1"/>
    <col min="2" max="2" width="14.19921875" customWidth="1"/>
    <col min="3" max="3" width="12.3984375" customWidth="1"/>
    <col min="4" max="4" width="22.69921875" customWidth="1"/>
    <col min="5" max="5" width="11.3984375" customWidth="1"/>
    <col min="6" max="6" width="9" style="1" customWidth="1"/>
    <col min="7" max="7" width="6.69921875" style="1" customWidth="1"/>
    <col min="8" max="11" width="14.69921875" customWidth="1"/>
    <col min="12" max="12" width="17.19921875" customWidth="1"/>
    <col min="13" max="20" width="14.69921875" customWidth="1"/>
    <col min="21" max="21" width="14.5" customWidth="1"/>
    <col min="22" max="22" width="12.3984375" customWidth="1"/>
    <col min="23" max="23" width="17.5" customWidth="1"/>
    <col min="24" max="24" width="14" customWidth="1"/>
    <col min="25" max="25" width="13.5" customWidth="1"/>
    <col min="26" max="26" width="14.09765625" customWidth="1"/>
    <col min="27" max="27" width="14.69921875" customWidth="1"/>
    <col min="28" max="28" width="13.69921875" style="62" hidden="1" customWidth="1"/>
    <col min="29" max="29" width="17.5" style="62" hidden="1" customWidth="1"/>
    <col min="30" max="30" width="16.09765625" style="62" hidden="1" customWidth="1"/>
    <col min="31" max="32" width="15.3984375" style="62" hidden="1" customWidth="1"/>
    <col min="33" max="33" width="14.69921875" style="62" hidden="1" customWidth="1"/>
    <col min="34" max="34" width="15.5" customWidth="1"/>
    <col min="35" max="35" width="14" customWidth="1"/>
    <col min="36" max="36" width="17.5" customWidth="1"/>
    <col min="37" max="37" width="18.19921875" customWidth="1"/>
    <col min="38" max="38" width="15.3984375" customWidth="1"/>
    <col min="39" max="39" width="16.69921875" customWidth="1"/>
    <col min="40" max="40" width="14.69921875" customWidth="1"/>
    <col min="41" max="41" width="13.69921875" customWidth="1"/>
    <col min="43" max="43" width="17.5" customWidth="1"/>
    <col min="44" max="44" width="8.19921875" customWidth="1"/>
    <col min="45" max="45" width="13.5" customWidth="1"/>
    <col min="46" max="46" width="14.09765625" customWidth="1"/>
    <col min="47" max="47" width="14.69921875" customWidth="1"/>
    <col min="48" max="48" width="13.69921875" customWidth="1"/>
    <col min="49" max="49" width="17.5" customWidth="1"/>
    <col min="50" max="50" width="15.19921875" customWidth="1"/>
    <col min="51" max="51" width="13.5" customWidth="1"/>
    <col min="52" max="52" width="14.09765625" customWidth="1"/>
    <col min="53" max="53" width="14.69921875" customWidth="1"/>
    <col min="54" max="54" width="13.69921875" customWidth="1"/>
  </cols>
  <sheetData>
    <row r="1" spans="1:33" s="4" customFormat="1" ht="80.25" customHeight="1" thickBot="1" x14ac:dyDescent="0.35">
      <c r="A1" s="29" t="s">
        <v>52</v>
      </c>
      <c r="B1" s="29" t="s">
        <v>53</v>
      </c>
      <c r="C1" s="29" t="s">
        <v>54</v>
      </c>
      <c r="D1" s="29" t="s">
        <v>55</v>
      </c>
      <c r="E1" s="3" t="s">
        <v>56</v>
      </c>
      <c r="F1" s="3" t="s">
        <v>57</v>
      </c>
      <c r="G1" s="3" t="s">
        <v>58</v>
      </c>
      <c r="H1" s="3" t="s">
        <v>59</v>
      </c>
      <c r="I1" s="3" t="s">
        <v>60</v>
      </c>
      <c r="J1" s="3" t="s">
        <v>61</v>
      </c>
      <c r="K1" s="3" t="s">
        <v>62</v>
      </c>
      <c r="L1" s="29" t="s">
        <v>63</v>
      </c>
      <c r="M1" s="29" t="s">
        <v>64</v>
      </c>
      <c r="N1" s="29" t="s">
        <v>65</v>
      </c>
      <c r="O1" s="29" t="s">
        <v>66</v>
      </c>
      <c r="P1" s="29" t="s">
        <v>67</v>
      </c>
      <c r="Q1" s="29" t="s">
        <v>68</v>
      </c>
      <c r="R1" s="29" t="s">
        <v>69</v>
      </c>
      <c r="S1" s="29" t="s">
        <v>70</v>
      </c>
      <c r="T1" s="29" t="s">
        <v>71</v>
      </c>
      <c r="U1" s="3"/>
      <c r="AB1" s="72"/>
      <c r="AC1" s="72"/>
      <c r="AD1" s="72"/>
      <c r="AE1" s="72"/>
      <c r="AF1" s="72"/>
      <c r="AG1" s="72"/>
    </row>
    <row r="2" spans="1:33" x14ac:dyDescent="0.3">
      <c r="A2" s="84" t="s">
        <v>18</v>
      </c>
      <c r="B2" s="84">
        <v>1</v>
      </c>
      <c r="C2" s="84"/>
      <c r="D2" s="84"/>
      <c r="E2" s="2" t="s">
        <v>72</v>
      </c>
      <c r="F2" s="117"/>
      <c r="G2" s="86">
        <v>1720</v>
      </c>
      <c r="H2" s="87">
        <v>55</v>
      </c>
      <c r="I2" s="87">
        <f>Table145678[[#This Row],[Costo standard (€/ora)]]*Table145678[[#This Row],['# Mesi persona]]*Table145678[[#This Row],[Ore/anno]]/12</f>
        <v>0</v>
      </c>
      <c r="J2" s="88">
        <f>Table145678[[#This Row],[Costo Personale (€)]]*0.15</f>
        <v>0</v>
      </c>
      <c r="K2" s="88">
        <f>Table145678[[#This Row],[Costo Personale (€)]]+Table145678[[#This Row],[Costi indiretti (15%)]]</f>
        <v>0</v>
      </c>
      <c r="L2" s="84">
        <v>0</v>
      </c>
      <c r="M2" s="89">
        <v>0.17</v>
      </c>
      <c r="N2" s="89">
        <v>0.26</v>
      </c>
      <c r="O2" s="89">
        <v>0.56999999999999995</v>
      </c>
      <c r="P2" s="90">
        <f>Table145678[[#This Row],[Costo Totale del Personale (€)]]*(Table145678[[#This Row],[% intensità agevolazione]]+Table145678[[#This Row],[eventuale maggiorazione % intensità agevolazione]])</f>
        <v>0</v>
      </c>
      <c r="Q2" s="90">
        <f>Table145678[[#This Row],[Agevolazione]]*Table145678[[#This Row],[% agovolazioni localizzate nelle Regioni del Mezzogiorno]]</f>
        <v>0</v>
      </c>
      <c r="R2" s="90">
        <f>Table145678[[#This Row],[Agevolazione]]*Table145678[[#This Row],[% agevolazioni in investimenti di cui linea di intervento 022
(minimo 17%)]]</f>
        <v>0</v>
      </c>
      <c r="S2" s="90">
        <f>Table145678[[#This Row],[Agevolazione]]*Table145678[[#This Row],[% agevolazioni in investimenti di cui linea di intervento 023
(minimo 26%)]]</f>
        <v>0</v>
      </c>
      <c r="T2" s="90">
        <f>Table145678[[#This Row],[Agevolazione]]*Table145678[[#This Row],[% agevolazioni in investimenti di cui linea di intervento 006
(57%)]]</f>
        <v>0</v>
      </c>
      <c r="U2" s="90"/>
    </row>
    <row r="3" spans="1:33" x14ac:dyDescent="0.3">
      <c r="A3" s="84" t="s">
        <v>18</v>
      </c>
      <c r="B3" s="84">
        <v>1</v>
      </c>
      <c r="C3" s="84"/>
      <c r="D3" s="84"/>
      <c r="E3" s="2" t="s">
        <v>73</v>
      </c>
      <c r="F3" s="118"/>
      <c r="G3" s="86">
        <v>1720</v>
      </c>
      <c r="H3" s="87">
        <v>33</v>
      </c>
      <c r="I3" s="87">
        <f>Table145678[[#This Row],[Costo standard (€/ora)]]*Table145678[[#This Row],['# Mesi persona]]*Table145678[[#This Row],[Ore/anno]]/12</f>
        <v>0</v>
      </c>
      <c r="J3" s="88">
        <f>Table145678[[#This Row],[Costo Personale (€)]]*0.15</f>
        <v>0</v>
      </c>
      <c r="K3" s="88">
        <f>Table145678[[#This Row],[Costo Personale (€)]]+Table145678[[#This Row],[Costi indiretti (15%)]]</f>
        <v>0</v>
      </c>
      <c r="L3" s="84">
        <v>0</v>
      </c>
      <c r="M3" s="89">
        <v>0.17</v>
      </c>
      <c r="N3" s="89">
        <v>0.26</v>
      </c>
      <c r="O3" s="89">
        <v>0.56999999999999995</v>
      </c>
      <c r="P3" s="90">
        <f>Table145678[[#This Row],[Costo Totale del Personale (€)]]*(Table145678[[#This Row],[% intensità agevolazione]]+Table145678[[#This Row],[eventuale maggiorazione % intensità agevolazione]])</f>
        <v>0</v>
      </c>
      <c r="Q3" s="90">
        <f>Table145678[[#This Row],[Agevolazione]]*Table145678[[#This Row],[% agovolazioni localizzate nelle Regioni del Mezzogiorno]]</f>
        <v>0</v>
      </c>
      <c r="R3" s="90">
        <f>Table145678[[#This Row],[Agevolazione]]*Table145678[[#This Row],[% agevolazioni in investimenti di cui linea di intervento 022
(minimo 17%)]]</f>
        <v>0</v>
      </c>
      <c r="S3" s="90">
        <f>Table145678[[#This Row],[Agevolazione]]*Table145678[[#This Row],[% agevolazioni in investimenti di cui linea di intervento 023
(minimo 26%)]]</f>
        <v>0</v>
      </c>
      <c r="T3" s="90">
        <f>Table145678[[#This Row],[Agevolazione]]*Table145678[[#This Row],[% agevolazioni in investimenti di cui linea di intervento 006
(57%)]]</f>
        <v>0</v>
      </c>
      <c r="U3" s="90"/>
    </row>
    <row r="4" spans="1:33" x14ac:dyDescent="0.3">
      <c r="A4" s="84" t="s">
        <v>18</v>
      </c>
      <c r="B4" s="84">
        <v>1</v>
      </c>
      <c r="C4" s="84"/>
      <c r="D4" s="84"/>
      <c r="E4" s="2" t="s">
        <v>74</v>
      </c>
      <c r="F4" s="118"/>
      <c r="G4" s="86">
        <v>1720</v>
      </c>
      <c r="H4" s="87">
        <v>29</v>
      </c>
      <c r="I4" s="87">
        <f>Table145678[[#This Row],[Costo standard (€/ora)]]*Table145678[[#This Row],['# Mesi persona]]*Table145678[[#This Row],[Ore/anno]]/12</f>
        <v>0</v>
      </c>
      <c r="J4" s="88">
        <f>Table145678[[#This Row],[Costo Personale (€)]]*0.15</f>
        <v>0</v>
      </c>
      <c r="K4" s="88">
        <f>Table145678[[#This Row],[Costo Personale (€)]]+Table145678[[#This Row],[Costi indiretti (15%)]]</f>
        <v>0</v>
      </c>
      <c r="L4" s="84">
        <v>0</v>
      </c>
      <c r="M4" s="89">
        <v>0.17</v>
      </c>
      <c r="N4" s="89">
        <v>0.26</v>
      </c>
      <c r="O4" s="89">
        <v>0.56999999999999995</v>
      </c>
      <c r="P4" s="90">
        <f>Table145678[[#This Row],[Costo Totale del Personale (€)]]*(Table145678[[#This Row],[% intensità agevolazione]]+Table145678[[#This Row],[eventuale maggiorazione % intensità agevolazione]])</f>
        <v>0</v>
      </c>
      <c r="Q4" s="90">
        <f>Table145678[[#This Row],[Agevolazione]]*Table145678[[#This Row],[% agovolazioni localizzate nelle Regioni del Mezzogiorno]]</f>
        <v>0</v>
      </c>
      <c r="R4" s="90">
        <f>Table145678[[#This Row],[Agevolazione]]*Table145678[[#This Row],[% agevolazioni in investimenti di cui linea di intervento 022
(minimo 17%)]]</f>
        <v>0</v>
      </c>
      <c r="S4" s="90">
        <f>Table145678[[#This Row],[Agevolazione]]*Table145678[[#This Row],[% agevolazioni in investimenti di cui linea di intervento 023
(minimo 26%)]]</f>
        <v>0</v>
      </c>
      <c r="T4" s="90">
        <f>Table145678[[#This Row],[Agevolazione]]*Table145678[[#This Row],[% agevolazioni in investimenti di cui linea di intervento 006
(57%)]]</f>
        <v>0</v>
      </c>
      <c r="U4" s="90"/>
    </row>
    <row r="5" spans="1:33" x14ac:dyDescent="0.3">
      <c r="A5" s="84" t="s">
        <v>19</v>
      </c>
      <c r="B5" s="84">
        <v>1</v>
      </c>
      <c r="C5" s="84"/>
      <c r="D5" s="84"/>
      <c r="E5" s="2" t="s">
        <v>72</v>
      </c>
      <c r="F5" s="118"/>
      <c r="G5" s="86">
        <v>1720</v>
      </c>
      <c r="H5" s="87">
        <v>55</v>
      </c>
      <c r="I5" s="87">
        <f>Table145678[[#This Row],[Costo standard (€/ora)]]*Table145678[[#This Row],['# Mesi persona]]*Table145678[[#This Row],[Ore/anno]]/12</f>
        <v>0</v>
      </c>
      <c r="J5" s="88">
        <f>Table145678[[#This Row],[Costo Personale (€)]]*0.15</f>
        <v>0</v>
      </c>
      <c r="K5" s="88">
        <f>Table145678[[#This Row],[Costo Personale (€)]]+Table145678[[#This Row],[Costi indiretti (15%)]]</f>
        <v>0</v>
      </c>
      <c r="L5" s="84">
        <v>0</v>
      </c>
      <c r="M5" s="89">
        <v>0.17</v>
      </c>
      <c r="N5" s="89">
        <v>0.26</v>
      </c>
      <c r="O5" s="89">
        <v>0.56999999999999995</v>
      </c>
      <c r="P5" s="90">
        <f>Table145678[[#This Row],[Costo Totale del Personale (€)]]*(Table145678[[#This Row],[% intensità agevolazione]]+Table145678[[#This Row],[eventuale maggiorazione % intensità agevolazione]])</f>
        <v>0</v>
      </c>
      <c r="Q5" s="90">
        <f>Table145678[[#This Row],[Agevolazione]]*Table145678[[#This Row],[% agovolazioni localizzate nelle Regioni del Mezzogiorno]]</f>
        <v>0</v>
      </c>
      <c r="R5" s="90">
        <f>Table145678[[#This Row],[Agevolazione]]*Table145678[[#This Row],[% agevolazioni in investimenti di cui linea di intervento 022
(minimo 17%)]]</f>
        <v>0</v>
      </c>
      <c r="S5" s="90">
        <f>Table145678[[#This Row],[Agevolazione]]*Table145678[[#This Row],[% agevolazioni in investimenti di cui linea di intervento 023
(minimo 26%)]]</f>
        <v>0</v>
      </c>
      <c r="T5" s="90">
        <f>Table145678[[#This Row],[Agevolazione]]*Table145678[[#This Row],[% agevolazioni in investimenti di cui linea di intervento 006
(57%)]]</f>
        <v>0</v>
      </c>
      <c r="U5" s="90"/>
    </row>
    <row r="6" spans="1:33" x14ac:dyDescent="0.3">
      <c r="A6" s="84" t="s">
        <v>19</v>
      </c>
      <c r="B6" s="84">
        <v>1</v>
      </c>
      <c r="C6" s="84"/>
      <c r="D6" s="84"/>
      <c r="E6" s="2" t="s">
        <v>73</v>
      </c>
      <c r="F6" s="118"/>
      <c r="G6" s="86">
        <v>1720</v>
      </c>
      <c r="H6" s="87">
        <v>33</v>
      </c>
      <c r="I6" s="87">
        <f>Table145678[[#This Row],[Costo standard (€/ora)]]*Table145678[[#This Row],['# Mesi persona]]*Table145678[[#This Row],[Ore/anno]]/12</f>
        <v>0</v>
      </c>
      <c r="J6" s="88">
        <f>Table145678[[#This Row],[Costo Personale (€)]]*0.15</f>
        <v>0</v>
      </c>
      <c r="K6" s="88">
        <f>Table145678[[#This Row],[Costo Personale (€)]]+Table145678[[#This Row],[Costi indiretti (15%)]]</f>
        <v>0</v>
      </c>
      <c r="L6" s="84">
        <v>0</v>
      </c>
      <c r="M6" s="89">
        <v>0.17</v>
      </c>
      <c r="N6" s="89">
        <v>0.26</v>
      </c>
      <c r="O6" s="89">
        <v>0.56999999999999995</v>
      </c>
      <c r="P6" s="90">
        <f>Table145678[[#This Row],[Costo Totale del Personale (€)]]*(Table145678[[#This Row],[% intensità agevolazione]]+Table145678[[#This Row],[eventuale maggiorazione % intensità agevolazione]])</f>
        <v>0</v>
      </c>
      <c r="Q6" s="90">
        <f>Table145678[[#This Row],[Agevolazione]]*Table145678[[#This Row],[% agovolazioni localizzate nelle Regioni del Mezzogiorno]]</f>
        <v>0</v>
      </c>
      <c r="R6" s="90">
        <f>Table145678[[#This Row],[Agevolazione]]*Table145678[[#This Row],[% agevolazioni in investimenti di cui linea di intervento 022
(minimo 17%)]]</f>
        <v>0</v>
      </c>
      <c r="S6" s="90">
        <f>Table145678[[#This Row],[Agevolazione]]*Table145678[[#This Row],[% agevolazioni in investimenti di cui linea di intervento 023
(minimo 26%)]]</f>
        <v>0</v>
      </c>
      <c r="T6" s="90">
        <f>Table145678[[#This Row],[Agevolazione]]*Table145678[[#This Row],[% agevolazioni in investimenti di cui linea di intervento 006
(57%)]]</f>
        <v>0</v>
      </c>
      <c r="U6" s="90"/>
    </row>
    <row r="7" spans="1:33" x14ac:dyDescent="0.3">
      <c r="A7" s="84" t="s">
        <v>19</v>
      </c>
      <c r="B7" s="84">
        <v>1</v>
      </c>
      <c r="C7" s="84"/>
      <c r="D7" s="84"/>
      <c r="E7" s="2" t="s">
        <v>74</v>
      </c>
      <c r="F7" s="118"/>
      <c r="G7" s="86">
        <v>1720</v>
      </c>
      <c r="H7" s="87">
        <v>29</v>
      </c>
      <c r="I7" s="87">
        <f>Table145678[[#This Row],[Costo standard (€/ora)]]*Table145678[[#This Row],['# Mesi persona]]*Table145678[[#This Row],[Ore/anno]]/12</f>
        <v>0</v>
      </c>
      <c r="J7" s="88">
        <f>Table145678[[#This Row],[Costo Personale (€)]]*0.15</f>
        <v>0</v>
      </c>
      <c r="K7" s="88">
        <f>Table145678[[#This Row],[Costo Personale (€)]]+Table145678[[#This Row],[Costi indiretti (15%)]]</f>
        <v>0</v>
      </c>
      <c r="L7" s="84">
        <v>0</v>
      </c>
      <c r="M7" s="89">
        <v>0.17</v>
      </c>
      <c r="N7" s="89">
        <v>0.26</v>
      </c>
      <c r="O7" s="89">
        <v>0.56999999999999995</v>
      </c>
      <c r="P7" s="90">
        <f>Table145678[[#This Row],[Costo Totale del Personale (€)]]*(Table145678[[#This Row],[% intensità agevolazione]]+Table145678[[#This Row],[eventuale maggiorazione % intensità agevolazione]])</f>
        <v>0</v>
      </c>
      <c r="Q7" s="90">
        <f>Table145678[[#This Row],[Agevolazione]]*Table145678[[#This Row],[% agovolazioni localizzate nelle Regioni del Mezzogiorno]]</f>
        <v>0</v>
      </c>
      <c r="R7" s="90">
        <f>Table145678[[#This Row],[Agevolazione]]*Table145678[[#This Row],[% agevolazioni in investimenti di cui linea di intervento 022
(minimo 17%)]]</f>
        <v>0</v>
      </c>
      <c r="S7" s="90">
        <f>Table145678[[#This Row],[Agevolazione]]*Table145678[[#This Row],[% agevolazioni in investimenti di cui linea di intervento 023
(minimo 26%)]]</f>
        <v>0</v>
      </c>
      <c r="T7" s="90">
        <f>Table145678[[#This Row],[Agevolazione]]*Table145678[[#This Row],[% agevolazioni in investimenti di cui linea di intervento 006
(57%)]]</f>
        <v>0</v>
      </c>
      <c r="U7" s="90"/>
    </row>
    <row r="8" spans="1:33" x14ac:dyDescent="0.3">
      <c r="A8" s="84" t="s">
        <v>20</v>
      </c>
      <c r="B8" s="84">
        <v>1</v>
      </c>
      <c r="C8" s="84"/>
      <c r="D8" s="84"/>
      <c r="E8" s="2" t="s">
        <v>72</v>
      </c>
      <c r="F8" s="118"/>
      <c r="G8" s="86">
        <v>1720</v>
      </c>
      <c r="H8" s="87">
        <v>55</v>
      </c>
      <c r="I8" s="87">
        <f>Table145678[[#This Row],[Costo standard (€/ora)]]*Table145678[[#This Row],['# Mesi persona]]*Table145678[[#This Row],[Ore/anno]]/12</f>
        <v>0</v>
      </c>
      <c r="J8" s="88">
        <f>Table145678[[#This Row],[Costo Personale (€)]]*0.15</f>
        <v>0</v>
      </c>
      <c r="K8" s="88">
        <f>Table145678[[#This Row],[Costo Personale (€)]]+Table145678[[#This Row],[Costi indiretti (15%)]]</f>
        <v>0</v>
      </c>
      <c r="L8" s="84">
        <v>0</v>
      </c>
      <c r="M8" s="89">
        <v>0.17</v>
      </c>
      <c r="N8" s="89">
        <v>0.26</v>
      </c>
      <c r="O8" s="89">
        <v>0.56999999999999995</v>
      </c>
      <c r="P8" s="90">
        <f>Table145678[[#This Row],[Costo Totale del Personale (€)]]*(Table145678[[#This Row],[% intensità agevolazione]]+Table145678[[#This Row],[eventuale maggiorazione % intensità agevolazione]])</f>
        <v>0</v>
      </c>
      <c r="Q8" s="90">
        <f>Table145678[[#This Row],[Agevolazione]]*Table145678[[#This Row],[% agovolazioni localizzate nelle Regioni del Mezzogiorno]]</f>
        <v>0</v>
      </c>
      <c r="R8" s="90">
        <f>Table145678[[#This Row],[Agevolazione]]*Table145678[[#This Row],[% agevolazioni in investimenti di cui linea di intervento 022
(minimo 17%)]]</f>
        <v>0</v>
      </c>
      <c r="S8" s="90">
        <f>Table145678[[#This Row],[Agevolazione]]*Table145678[[#This Row],[% agevolazioni in investimenti di cui linea di intervento 023
(minimo 26%)]]</f>
        <v>0</v>
      </c>
      <c r="T8" s="90">
        <f>Table145678[[#This Row],[Agevolazione]]*Table145678[[#This Row],[% agevolazioni in investimenti di cui linea di intervento 006
(57%)]]</f>
        <v>0</v>
      </c>
      <c r="U8" s="90"/>
    </row>
    <row r="9" spans="1:33" x14ac:dyDescent="0.3">
      <c r="A9" s="84" t="s">
        <v>20</v>
      </c>
      <c r="B9" s="84">
        <v>1</v>
      </c>
      <c r="C9" s="84"/>
      <c r="D9" s="84"/>
      <c r="E9" s="2" t="s">
        <v>73</v>
      </c>
      <c r="F9" s="118"/>
      <c r="G9" s="86">
        <v>1720</v>
      </c>
      <c r="H9" s="87">
        <v>33</v>
      </c>
      <c r="I9" s="87">
        <f>Table145678[[#This Row],[Costo standard (€/ora)]]*Table145678[[#This Row],['# Mesi persona]]*Table145678[[#This Row],[Ore/anno]]/12</f>
        <v>0</v>
      </c>
      <c r="J9" s="88">
        <f>Table145678[[#This Row],[Costo Personale (€)]]*0.15</f>
        <v>0</v>
      </c>
      <c r="K9" s="88">
        <f>Table145678[[#This Row],[Costo Personale (€)]]+Table145678[[#This Row],[Costi indiretti (15%)]]</f>
        <v>0</v>
      </c>
      <c r="L9" s="84">
        <v>0</v>
      </c>
      <c r="M9" s="89">
        <v>0.17</v>
      </c>
      <c r="N9" s="89">
        <v>0.26</v>
      </c>
      <c r="O9" s="89">
        <v>0.56999999999999995</v>
      </c>
      <c r="P9" s="90">
        <f>Table145678[[#This Row],[Costo Totale del Personale (€)]]*(Table145678[[#This Row],[% intensità agevolazione]]+Table145678[[#This Row],[eventuale maggiorazione % intensità agevolazione]])</f>
        <v>0</v>
      </c>
      <c r="Q9" s="90">
        <f>Table145678[[#This Row],[Agevolazione]]*Table145678[[#This Row],[% agovolazioni localizzate nelle Regioni del Mezzogiorno]]</f>
        <v>0</v>
      </c>
      <c r="R9" s="90">
        <f>Table145678[[#This Row],[Agevolazione]]*Table145678[[#This Row],[% agevolazioni in investimenti di cui linea di intervento 022
(minimo 17%)]]</f>
        <v>0</v>
      </c>
      <c r="S9" s="90">
        <f>Table145678[[#This Row],[Agevolazione]]*Table145678[[#This Row],[% agevolazioni in investimenti di cui linea di intervento 023
(minimo 26%)]]</f>
        <v>0</v>
      </c>
      <c r="T9" s="90">
        <f>Table145678[[#This Row],[Agevolazione]]*Table145678[[#This Row],[% agevolazioni in investimenti di cui linea di intervento 006
(57%)]]</f>
        <v>0</v>
      </c>
      <c r="U9" s="90"/>
    </row>
    <row r="10" spans="1:33" ht="16.2" thickBot="1" x14ac:dyDescent="0.35">
      <c r="A10" s="84" t="s">
        <v>20</v>
      </c>
      <c r="B10" s="84">
        <v>1</v>
      </c>
      <c r="C10" s="84"/>
      <c r="D10" s="84"/>
      <c r="E10" s="2" t="s">
        <v>74</v>
      </c>
      <c r="F10" s="118"/>
      <c r="G10" s="86">
        <v>1720</v>
      </c>
      <c r="H10" s="87">
        <v>29</v>
      </c>
      <c r="I10" s="87">
        <f>Table145678[[#This Row],[Costo standard (€/ora)]]*Table145678[[#This Row],['# Mesi persona]]*Table145678[[#This Row],[Ore/anno]]/12</f>
        <v>0</v>
      </c>
      <c r="J10" s="88">
        <f>Table145678[[#This Row],[Costo Personale (€)]]*0.15</f>
        <v>0</v>
      </c>
      <c r="K10" s="88">
        <f>Table145678[[#This Row],[Costo Personale (€)]]+Table145678[[#This Row],[Costi indiretti (15%)]]</f>
        <v>0</v>
      </c>
      <c r="L10" s="84">
        <v>0</v>
      </c>
      <c r="M10" s="89">
        <v>0.17</v>
      </c>
      <c r="N10" s="89">
        <v>0.26</v>
      </c>
      <c r="O10" s="89">
        <v>0.56999999999999995</v>
      </c>
      <c r="P10" s="90">
        <f>Table145678[[#This Row],[Costo Totale del Personale (€)]]*(Table145678[[#This Row],[% intensità agevolazione]]+Table145678[[#This Row],[eventuale maggiorazione % intensità agevolazione]])</f>
        <v>0</v>
      </c>
      <c r="Q10" s="90">
        <f>Table145678[[#This Row],[Agevolazione]]*Table145678[[#This Row],[% agovolazioni localizzate nelle Regioni del Mezzogiorno]]</f>
        <v>0</v>
      </c>
      <c r="R10" s="90">
        <f>Table145678[[#This Row],[Agevolazione]]*Table145678[[#This Row],[% agevolazioni in investimenti di cui linea di intervento 022
(minimo 17%)]]</f>
        <v>0</v>
      </c>
      <c r="S10" s="90">
        <f>Table145678[[#This Row],[Agevolazione]]*Table145678[[#This Row],[% agevolazioni in investimenti di cui linea di intervento 023
(minimo 26%)]]</f>
        <v>0</v>
      </c>
      <c r="T10" s="90">
        <f>Table145678[[#This Row],[Agevolazione]]*Table145678[[#This Row],[% agevolazioni in investimenti di cui linea di intervento 006
(57%)]]</f>
        <v>0</v>
      </c>
      <c r="U10" s="90"/>
    </row>
    <row r="11" spans="1:33" s="59" customFormat="1" hidden="1" x14ac:dyDescent="0.3">
      <c r="A11" s="92" t="s">
        <v>21</v>
      </c>
      <c r="B11" s="92">
        <v>1</v>
      </c>
      <c r="C11" s="92"/>
      <c r="D11" s="92"/>
      <c r="E11" s="58" t="s">
        <v>72</v>
      </c>
      <c r="F11" s="119"/>
      <c r="G11" s="94">
        <v>1720</v>
      </c>
      <c r="H11" s="95">
        <v>55</v>
      </c>
      <c r="I11" s="95">
        <f>Table145678[[#This Row],[Costo standard (€/ora)]]*Table145678[[#This Row],['# Mesi persona]]*Table145678[[#This Row],[Ore/anno]]/12</f>
        <v>0</v>
      </c>
      <c r="J11" s="96">
        <f>Table145678[[#This Row],[Costo Personale (€)]]*0.15</f>
        <v>0</v>
      </c>
      <c r="K11" s="96">
        <f>Table145678[[#This Row],[Costo Personale (€)]]+Table145678[[#This Row],[Costi indiretti (15%)]]</f>
        <v>0</v>
      </c>
      <c r="L11" s="92">
        <v>0</v>
      </c>
      <c r="M11" s="92">
        <v>0.25</v>
      </c>
      <c r="N11" s="92">
        <v>0.25</v>
      </c>
      <c r="O11" s="92">
        <v>0.5</v>
      </c>
      <c r="P11" s="97">
        <f>Table145678[[#This Row],[Costo Totale del Personale (€)]]*(Table145678[[#This Row],[% intensità agevolazione]]+Table145678[[#This Row],[eventuale maggiorazione % intensità agevolazione]])</f>
        <v>0</v>
      </c>
      <c r="Q11" s="97">
        <f>Table145678[[#This Row],[Agevolazione]]*Table145678[[#This Row],[% agovolazioni localizzate nelle Regioni del Mezzogiorno]]</f>
        <v>0</v>
      </c>
      <c r="R11" s="97">
        <f>Table145678[[#This Row],[Agevolazione]]*Table145678[[#This Row],[% agevolazioni in investimenti di cui linea di intervento 022
(minimo 17%)]]</f>
        <v>0</v>
      </c>
      <c r="S11" s="97">
        <f>Table145678[[#This Row],[Agevolazione]]*Table145678[[#This Row],[% agevolazioni in investimenti di cui linea di intervento 023
(minimo 26%)]]</f>
        <v>0</v>
      </c>
      <c r="T11" s="97">
        <f>Table145678[[#This Row],[Agevolazione]]*Table145678[[#This Row],[% agevolazioni in investimenti di cui linea di intervento 006
(57%)]]</f>
        <v>0</v>
      </c>
      <c r="U11" s="100"/>
      <c r="AB11" s="62"/>
      <c r="AC11" s="62"/>
      <c r="AD11" s="62"/>
      <c r="AE11" s="62"/>
      <c r="AF11" s="62"/>
      <c r="AG11" s="62"/>
    </row>
    <row r="12" spans="1:33" s="59" customFormat="1" hidden="1" x14ac:dyDescent="0.3">
      <c r="A12" s="92" t="s">
        <v>21</v>
      </c>
      <c r="B12" s="92">
        <v>1</v>
      </c>
      <c r="C12" s="92"/>
      <c r="D12" s="92"/>
      <c r="E12" s="58" t="s">
        <v>73</v>
      </c>
      <c r="F12" s="119"/>
      <c r="G12" s="94">
        <v>1720</v>
      </c>
      <c r="H12" s="95">
        <v>33</v>
      </c>
      <c r="I12" s="95">
        <f>Table145678[[#This Row],[Costo standard (€/ora)]]*Table145678[[#This Row],['# Mesi persona]]*Table145678[[#This Row],[Ore/anno]]/12</f>
        <v>0</v>
      </c>
      <c r="J12" s="96">
        <f>Table145678[[#This Row],[Costo Personale (€)]]*0.15</f>
        <v>0</v>
      </c>
      <c r="K12" s="96">
        <f>Table145678[[#This Row],[Costo Personale (€)]]+Table145678[[#This Row],[Costi indiretti (15%)]]</f>
        <v>0</v>
      </c>
      <c r="L12" s="92">
        <v>0</v>
      </c>
      <c r="M12" s="92">
        <v>0.25</v>
      </c>
      <c r="N12" s="92">
        <v>0.25</v>
      </c>
      <c r="O12" s="92">
        <v>0.5</v>
      </c>
      <c r="P12" s="97">
        <f>Table145678[[#This Row],[Costo Totale del Personale (€)]]*(Table145678[[#This Row],[% intensità agevolazione]]+Table145678[[#This Row],[eventuale maggiorazione % intensità agevolazione]])</f>
        <v>0</v>
      </c>
      <c r="Q12" s="97">
        <f>Table145678[[#This Row],[Agevolazione]]*Table145678[[#This Row],[% agovolazioni localizzate nelle Regioni del Mezzogiorno]]</f>
        <v>0</v>
      </c>
      <c r="R12" s="97">
        <f>Table145678[[#This Row],[Agevolazione]]*Table145678[[#This Row],[% agevolazioni in investimenti di cui linea di intervento 022
(minimo 17%)]]</f>
        <v>0</v>
      </c>
      <c r="S12" s="97">
        <f>Table145678[[#This Row],[Agevolazione]]*Table145678[[#This Row],[% agevolazioni in investimenti di cui linea di intervento 023
(minimo 26%)]]</f>
        <v>0</v>
      </c>
      <c r="T12" s="97">
        <f>Table145678[[#This Row],[Agevolazione]]*Table145678[[#This Row],[% agevolazioni in investimenti di cui linea di intervento 006
(57%)]]</f>
        <v>0</v>
      </c>
      <c r="U12" s="100"/>
      <c r="AB12" s="62"/>
      <c r="AC12" s="62"/>
      <c r="AD12" s="62"/>
      <c r="AE12" s="62"/>
      <c r="AF12" s="62"/>
      <c r="AG12" s="62"/>
    </row>
    <row r="13" spans="1:33" s="59" customFormat="1" ht="16.2" hidden="1" thickBot="1" x14ac:dyDescent="0.35">
      <c r="A13" s="92" t="s">
        <v>21</v>
      </c>
      <c r="B13" s="92">
        <v>1</v>
      </c>
      <c r="C13" s="92"/>
      <c r="D13" s="98"/>
      <c r="E13" s="58"/>
      <c r="F13" s="120"/>
      <c r="G13" s="94">
        <v>1720</v>
      </c>
      <c r="H13" s="95">
        <v>29</v>
      </c>
      <c r="I13" s="95">
        <f>Table145678[[#This Row],[Costo standard (€/ora)]]*Table145678[[#This Row],['# Mesi persona]]*Table145678[[#This Row],[Ore/anno]]/12</f>
        <v>0</v>
      </c>
      <c r="J13" s="96">
        <f>Table145678[[#This Row],[Costo Personale (€)]]*0.15</f>
        <v>0</v>
      </c>
      <c r="K13" s="96">
        <f>Table145678[[#This Row],[Costo Personale (€)]]+Table145678[[#This Row],[Costi indiretti (15%)]]</f>
        <v>0</v>
      </c>
      <c r="L13" s="92">
        <v>0</v>
      </c>
      <c r="M13" s="92">
        <v>0.25</v>
      </c>
      <c r="N13" s="92">
        <v>0.25</v>
      </c>
      <c r="O13" s="92">
        <v>0.5</v>
      </c>
      <c r="P13" s="97">
        <f>Table145678[[#This Row],[Costo Totale del Personale (€)]]*(Table145678[[#This Row],[% intensità agevolazione]]+Table145678[[#This Row],[eventuale maggiorazione % intensità agevolazione]])</f>
        <v>0</v>
      </c>
      <c r="Q13" s="97">
        <f>Table145678[[#This Row],[Agevolazione]]*Table145678[[#This Row],[% agovolazioni localizzate nelle Regioni del Mezzogiorno]]</f>
        <v>0</v>
      </c>
      <c r="R13" s="97">
        <f>Table145678[[#This Row],[Agevolazione]]*Table145678[[#This Row],[% agevolazioni in investimenti di cui linea di intervento 022
(minimo 17%)]]</f>
        <v>0</v>
      </c>
      <c r="S13" s="97">
        <f>Table145678[[#This Row],[Agevolazione]]*Table145678[[#This Row],[% agevolazioni in investimenti di cui linea di intervento 023
(minimo 26%)]]</f>
        <v>0</v>
      </c>
      <c r="T13" s="97">
        <f>Table145678[[#This Row],[Agevolazione]]*Table145678[[#This Row],[% agevolazioni in investimenti di cui linea di intervento 006
(57%)]]</f>
        <v>0</v>
      </c>
      <c r="U13" s="100"/>
      <c r="AB13" s="62"/>
      <c r="AC13" s="62"/>
      <c r="AD13" s="62"/>
      <c r="AE13" s="62"/>
      <c r="AF13" s="62"/>
      <c r="AG13" s="62"/>
    </row>
    <row r="14" spans="1:33" ht="16.2" thickBot="1" x14ac:dyDescent="0.35">
      <c r="A14" s="101"/>
      <c r="B14" s="101"/>
      <c r="D14" s="34"/>
      <c r="F14" s="34"/>
      <c r="G14" s="33"/>
      <c r="J14" s="37" t="s">
        <v>75</v>
      </c>
      <c r="K14" s="39">
        <f>SUM(K2:K13)</f>
        <v>0</v>
      </c>
      <c r="O14" s="37" t="s">
        <v>22</v>
      </c>
      <c r="P14" s="38">
        <f t="shared" ref="P14:T14" si="0">SUM(P2:P13)</f>
        <v>0</v>
      </c>
      <c r="Q14" s="38">
        <f t="shared" si="0"/>
        <v>0</v>
      </c>
      <c r="R14" s="38">
        <f t="shared" si="0"/>
        <v>0</v>
      </c>
      <c r="S14" s="38">
        <f t="shared" si="0"/>
        <v>0</v>
      </c>
      <c r="T14" s="39">
        <f t="shared" si="0"/>
        <v>0</v>
      </c>
      <c r="U14" s="33"/>
    </row>
    <row r="16" spans="1:33" x14ac:dyDescent="0.3">
      <c r="J16" s="102" t="s">
        <v>18</v>
      </c>
      <c r="K16" s="40">
        <f>K2+K3+K4</f>
        <v>0</v>
      </c>
      <c r="O16" s="102" t="s">
        <v>18</v>
      </c>
      <c r="P16" s="40">
        <f>P2+P3+P4</f>
        <v>0</v>
      </c>
      <c r="Q16" s="40">
        <f>Q2+Q3+Q4</f>
        <v>0</v>
      </c>
      <c r="R16" s="40">
        <f>R2+R3+R4</f>
        <v>0</v>
      </c>
      <c r="S16" s="40">
        <f>S2+S3+S4</f>
        <v>0</v>
      </c>
      <c r="T16" s="40">
        <f>T2+T3+T4</f>
        <v>0</v>
      </c>
    </row>
    <row r="17" spans="1:33" x14ac:dyDescent="0.3">
      <c r="J17" s="102" t="s">
        <v>19</v>
      </c>
      <c r="K17" s="40">
        <f>K5+K6+K7</f>
        <v>0</v>
      </c>
      <c r="O17" s="102" t="s">
        <v>19</v>
      </c>
      <c r="P17" s="40">
        <f>P5+P6+P7</f>
        <v>0</v>
      </c>
      <c r="Q17" s="40">
        <f>Q5+Q6+Q7</f>
        <v>0</v>
      </c>
      <c r="R17" s="40">
        <f>R5+R6+R7</f>
        <v>0</v>
      </c>
      <c r="S17" s="40">
        <f>S5+S6+S7</f>
        <v>0</v>
      </c>
      <c r="T17" s="40">
        <f>T5+T6+T7</f>
        <v>0</v>
      </c>
    </row>
    <row r="18" spans="1:33" x14ac:dyDescent="0.3">
      <c r="J18" s="102" t="s">
        <v>20</v>
      </c>
      <c r="K18" s="40">
        <f>K8+K9+K10</f>
        <v>0</v>
      </c>
      <c r="O18" s="102" t="s">
        <v>20</v>
      </c>
      <c r="P18" s="40">
        <f>P8+P9+P10</f>
        <v>0</v>
      </c>
      <c r="Q18" s="40">
        <f>Q8+Q9+Q10</f>
        <v>0</v>
      </c>
      <c r="R18" s="40">
        <f>R8+R9+R10</f>
        <v>0</v>
      </c>
      <c r="S18" s="40">
        <f>S8+S9+S10</f>
        <v>0</v>
      </c>
      <c r="T18" s="40">
        <f>T8+T9+T10</f>
        <v>0</v>
      </c>
    </row>
    <row r="19" spans="1:33" s="62" customFormat="1" hidden="1" x14ac:dyDescent="0.3">
      <c r="F19" s="63"/>
      <c r="G19" s="63"/>
      <c r="J19" s="110" t="s">
        <v>21</v>
      </c>
      <c r="K19" s="65">
        <f>K11+K12+K13</f>
        <v>0</v>
      </c>
      <c r="O19" s="110" t="s">
        <v>21</v>
      </c>
      <c r="P19" s="65">
        <f>P11+P12+P13</f>
        <v>0</v>
      </c>
      <c r="Q19" s="65">
        <f>Q11+Q12+Q13</f>
        <v>0</v>
      </c>
      <c r="R19" s="65">
        <f>R11+R12+R13</f>
        <v>0</v>
      </c>
      <c r="S19" s="65">
        <f>S11+S12+S13</f>
        <v>0</v>
      </c>
      <c r="T19" s="65">
        <f>T11+T12+T13</f>
        <v>0</v>
      </c>
    </row>
    <row r="21" spans="1:33" ht="72" x14ac:dyDescent="0.3">
      <c r="A21" s="31" t="s">
        <v>52</v>
      </c>
      <c r="B21" s="31" t="s">
        <v>53</v>
      </c>
      <c r="C21" s="31" t="s">
        <v>54</v>
      </c>
      <c r="D21" s="3"/>
      <c r="I21" s="30" t="s">
        <v>103</v>
      </c>
      <c r="J21" s="30" t="s">
        <v>104</v>
      </c>
      <c r="K21" s="30" t="s">
        <v>76</v>
      </c>
      <c r="L21" s="31" t="s">
        <v>77</v>
      </c>
      <c r="M21" s="31" t="s">
        <v>78</v>
      </c>
      <c r="N21" s="31" t="s">
        <v>79</v>
      </c>
      <c r="O21" s="32" t="s">
        <v>80</v>
      </c>
      <c r="P21" s="32" t="s">
        <v>67</v>
      </c>
      <c r="Q21" s="32" t="s">
        <v>68</v>
      </c>
      <c r="R21" s="32" t="s">
        <v>81</v>
      </c>
      <c r="S21" s="32" t="s">
        <v>82</v>
      </c>
      <c r="T21" s="32" t="s">
        <v>83</v>
      </c>
    </row>
    <row r="22" spans="1:33" x14ac:dyDescent="0.3">
      <c r="A22" s="104" t="s">
        <v>18</v>
      </c>
      <c r="B22" s="104">
        <v>1</v>
      </c>
      <c r="C22" s="104"/>
      <c r="D22" s="106"/>
      <c r="I22" s="121">
        <v>0</v>
      </c>
      <c r="J22" s="121">
        <v>0</v>
      </c>
      <c r="K22" s="121">
        <f>SUM(I22:J22)</f>
        <v>0</v>
      </c>
      <c r="L22" s="104">
        <v>0</v>
      </c>
      <c r="M22" s="89">
        <v>0.17</v>
      </c>
      <c r="N22" s="89">
        <v>0.26</v>
      </c>
      <c r="O22" s="89">
        <v>0.56999999999999995</v>
      </c>
      <c r="P22" s="121">
        <f>L22*(B22+C22)</f>
        <v>0</v>
      </c>
      <c r="Q22" s="121">
        <f>P22*L22</f>
        <v>0</v>
      </c>
      <c r="R22" s="121">
        <f>P22*M22</f>
        <v>0</v>
      </c>
      <c r="S22" s="121">
        <f>P22*N22</f>
        <v>0</v>
      </c>
      <c r="T22" s="121">
        <f>P22*O22</f>
        <v>0</v>
      </c>
      <c r="U22" s="106"/>
    </row>
    <row r="23" spans="1:33" x14ac:dyDescent="0.3">
      <c r="A23" s="104" t="s">
        <v>19</v>
      </c>
      <c r="B23" s="104">
        <v>1</v>
      </c>
      <c r="C23" s="104"/>
      <c r="D23" s="106"/>
      <c r="I23" s="121">
        <v>0</v>
      </c>
      <c r="J23" s="121">
        <v>0</v>
      </c>
      <c r="K23" s="121">
        <f>SUM(I23:J23)</f>
        <v>0</v>
      </c>
      <c r="L23" s="104">
        <v>0</v>
      </c>
      <c r="M23" s="89">
        <v>0.17</v>
      </c>
      <c r="N23" s="89">
        <v>0.26</v>
      </c>
      <c r="O23" s="89">
        <v>0.56999999999999995</v>
      </c>
      <c r="P23" s="121">
        <f>K23*(B23+C23)</f>
        <v>0</v>
      </c>
      <c r="Q23" s="121">
        <f>P23*L23</f>
        <v>0</v>
      </c>
      <c r="R23" s="121">
        <f t="shared" ref="R23:R25" si="1">P23*M23</f>
        <v>0</v>
      </c>
      <c r="S23" s="121">
        <f t="shared" ref="S23:S25" si="2">P23*N23</f>
        <v>0</v>
      </c>
      <c r="T23" s="121">
        <f t="shared" ref="T23:T25" si="3">P23*O23</f>
        <v>0</v>
      </c>
      <c r="U23" s="106"/>
    </row>
    <row r="24" spans="1:33" x14ac:dyDescent="0.3">
      <c r="A24" s="104" t="s">
        <v>20</v>
      </c>
      <c r="B24" s="104">
        <v>1</v>
      </c>
      <c r="C24" s="104"/>
      <c r="D24" s="106"/>
      <c r="I24" s="121">
        <v>0</v>
      </c>
      <c r="J24" s="121">
        <v>0</v>
      </c>
      <c r="K24" s="121">
        <f>SUM(I24:J24)</f>
        <v>0</v>
      </c>
      <c r="L24" s="104">
        <v>0</v>
      </c>
      <c r="M24" s="89">
        <v>0.17</v>
      </c>
      <c r="N24" s="89">
        <v>0.26</v>
      </c>
      <c r="O24" s="89">
        <v>0.56999999999999995</v>
      </c>
      <c r="P24" s="121">
        <f>K24*(B24+C24)</f>
        <v>0</v>
      </c>
      <c r="Q24" s="121">
        <f>P24*L24</f>
        <v>0</v>
      </c>
      <c r="R24" s="121">
        <f t="shared" si="1"/>
        <v>0</v>
      </c>
      <c r="S24" s="121">
        <f t="shared" si="2"/>
        <v>0</v>
      </c>
      <c r="T24" s="121">
        <f t="shared" si="3"/>
        <v>0</v>
      </c>
      <c r="U24" s="106"/>
    </row>
    <row r="25" spans="1:33" s="59" customFormat="1" hidden="1" x14ac:dyDescent="0.3">
      <c r="A25" s="107" t="s">
        <v>21</v>
      </c>
      <c r="B25" s="108">
        <v>1</v>
      </c>
      <c r="C25" s="108"/>
      <c r="D25" s="98"/>
      <c r="F25" s="60"/>
      <c r="G25" s="60"/>
      <c r="H25" s="109">
        <v>0</v>
      </c>
      <c r="I25" s="109">
        <v>0</v>
      </c>
      <c r="J25" s="109">
        <v>0</v>
      </c>
      <c r="K25" s="109">
        <f t="shared" ref="K25" si="4">SUM(H25:J25)</f>
        <v>0</v>
      </c>
      <c r="L25" s="108">
        <v>0</v>
      </c>
      <c r="M25" s="108">
        <v>0.25</v>
      </c>
      <c r="N25" s="108">
        <v>0.25</v>
      </c>
      <c r="O25" s="108">
        <v>0.5</v>
      </c>
      <c r="P25" s="109">
        <f>K25*(B25+C25)</f>
        <v>0</v>
      </c>
      <c r="Q25" s="109">
        <f>P25*L25</f>
        <v>0</v>
      </c>
      <c r="R25" s="109">
        <f t="shared" si="1"/>
        <v>0</v>
      </c>
      <c r="S25" s="109">
        <f t="shared" si="2"/>
        <v>0</v>
      </c>
      <c r="T25" s="109">
        <f t="shared" si="3"/>
        <v>0</v>
      </c>
      <c r="AB25" s="62"/>
      <c r="AC25" s="62"/>
      <c r="AD25" s="62"/>
      <c r="AE25" s="62"/>
      <c r="AF25" s="62"/>
      <c r="AG25" s="62"/>
    </row>
    <row r="26" spans="1:33" x14ac:dyDescent="0.3">
      <c r="J26" s="34" t="s">
        <v>75</v>
      </c>
      <c r="K26" s="33">
        <f>SUM(K22:K25)</f>
        <v>0</v>
      </c>
      <c r="O26" s="34" t="s">
        <v>22</v>
      </c>
      <c r="P26" s="33">
        <f>SUM(P22:P25)</f>
        <v>0</v>
      </c>
      <c r="Q26" s="33">
        <f>SUM(Q22:Q25)</f>
        <v>0</v>
      </c>
      <c r="R26" s="33">
        <f>SUM(R22:R25)</f>
        <v>0</v>
      </c>
      <c r="S26" s="33">
        <f>SUM(S22:S25)</f>
        <v>0</v>
      </c>
      <c r="T26" s="33">
        <f>SUM(T22:T25)</f>
        <v>0</v>
      </c>
    </row>
    <row r="28" spans="1:33" x14ac:dyDescent="0.3">
      <c r="I28" t="s">
        <v>84</v>
      </c>
      <c r="N28" t="s">
        <v>85</v>
      </c>
    </row>
    <row r="29" spans="1:33" x14ac:dyDescent="0.3">
      <c r="J29" s="102" t="s">
        <v>18</v>
      </c>
      <c r="K29" s="40">
        <f>K22+K16</f>
        <v>0</v>
      </c>
      <c r="O29" s="102" t="s">
        <v>18</v>
      </c>
      <c r="P29" s="40">
        <f t="shared" ref="P29:T32" si="5">P22+P16</f>
        <v>0</v>
      </c>
      <c r="Q29" s="40">
        <f t="shared" si="5"/>
        <v>0</v>
      </c>
      <c r="R29" s="40">
        <f t="shared" si="5"/>
        <v>0</v>
      </c>
      <c r="S29" s="40">
        <f t="shared" si="5"/>
        <v>0</v>
      </c>
      <c r="T29" s="40">
        <f t="shared" si="5"/>
        <v>0</v>
      </c>
    </row>
    <row r="30" spans="1:33" x14ac:dyDescent="0.3">
      <c r="J30" s="102" t="s">
        <v>19</v>
      </c>
      <c r="K30" s="40">
        <f>K23+K17</f>
        <v>0</v>
      </c>
      <c r="O30" s="102" t="s">
        <v>19</v>
      </c>
      <c r="P30" s="40">
        <f t="shared" si="5"/>
        <v>0</v>
      </c>
      <c r="Q30" s="40">
        <f t="shared" si="5"/>
        <v>0</v>
      </c>
      <c r="R30" s="40">
        <f t="shared" si="5"/>
        <v>0</v>
      </c>
      <c r="S30" s="40">
        <f t="shared" si="5"/>
        <v>0</v>
      </c>
      <c r="T30" s="40">
        <f t="shared" si="5"/>
        <v>0</v>
      </c>
    </row>
    <row r="31" spans="1:33" x14ac:dyDescent="0.3">
      <c r="J31" s="102" t="s">
        <v>20</v>
      </c>
      <c r="K31" s="40">
        <f>K24+K18</f>
        <v>0</v>
      </c>
      <c r="O31" s="102" t="s">
        <v>20</v>
      </c>
      <c r="P31" s="40">
        <f t="shared" si="5"/>
        <v>0</v>
      </c>
      <c r="Q31" s="40">
        <f t="shared" si="5"/>
        <v>0</v>
      </c>
      <c r="R31" s="40">
        <f t="shared" si="5"/>
        <v>0</v>
      </c>
      <c r="S31" s="40">
        <f t="shared" si="5"/>
        <v>0</v>
      </c>
      <c r="T31" s="40">
        <f t="shared" si="5"/>
        <v>0</v>
      </c>
    </row>
    <row r="32" spans="1:33" s="62" customFormat="1" hidden="1" x14ac:dyDescent="0.3">
      <c r="F32" s="63"/>
      <c r="G32" s="63"/>
      <c r="J32" s="110" t="s">
        <v>21</v>
      </c>
      <c r="K32" s="65">
        <f>K25+K19</f>
        <v>0</v>
      </c>
      <c r="O32" s="110" t="s">
        <v>21</v>
      </c>
      <c r="P32" s="65">
        <f t="shared" si="5"/>
        <v>0</v>
      </c>
      <c r="Q32" s="65">
        <f t="shared" si="5"/>
        <v>0</v>
      </c>
      <c r="R32" s="65">
        <f t="shared" si="5"/>
        <v>0</v>
      </c>
      <c r="S32" s="65">
        <f t="shared" si="5"/>
        <v>0</v>
      </c>
      <c r="T32" s="65">
        <f t="shared" si="5"/>
        <v>0</v>
      </c>
    </row>
    <row r="34" spans="8:39" x14ac:dyDescent="0.3">
      <c r="J34" s="34" t="s">
        <v>75</v>
      </c>
      <c r="K34" s="33">
        <f>SUM(K29:K33)</f>
        <v>0</v>
      </c>
      <c r="O34" s="34" t="s">
        <v>22</v>
      </c>
      <c r="P34" s="33">
        <f>SUM(P29:P33)</f>
        <v>0</v>
      </c>
      <c r="Q34" s="33">
        <f>SUM(Q29:Q33)</f>
        <v>0</v>
      </c>
      <c r="R34" s="33">
        <f>SUM(R29:R33)</f>
        <v>0</v>
      </c>
      <c r="S34" s="33">
        <f>SUM(S29:S33)</f>
        <v>0</v>
      </c>
      <c r="T34" s="33">
        <f>SUM(T29:T33)</f>
        <v>0</v>
      </c>
    </row>
    <row r="35" spans="8:39" x14ac:dyDescent="0.3">
      <c r="J35" s="36" t="s">
        <v>86</v>
      </c>
      <c r="K35" s="33">
        <f>K26+K14</f>
        <v>0</v>
      </c>
    </row>
    <row r="37" spans="8:39" x14ac:dyDescent="0.3">
      <c r="H37" s="171" t="s">
        <v>18</v>
      </c>
      <c r="I37" s="171"/>
      <c r="J37" s="171"/>
      <c r="K37" s="171"/>
      <c r="L37" s="171"/>
      <c r="M37" s="171"/>
      <c r="N37" s="171" t="s">
        <v>19</v>
      </c>
      <c r="O37" s="171"/>
      <c r="P37" s="171"/>
      <c r="Q37" s="171"/>
      <c r="R37" s="171"/>
      <c r="S37" s="171"/>
      <c r="T37" s="171"/>
      <c r="U37" s="171" t="s">
        <v>20</v>
      </c>
      <c r="V37" s="171"/>
      <c r="W37" s="171"/>
      <c r="X37" s="171"/>
      <c r="Y37" s="171"/>
      <c r="Z37" s="171"/>
      <c r="AA37" s="171"/>
      <c r="AB37" s="175" t="s">
        <v>21</v>
      </c>
      <c r="AC37" s="175"/>
      <c r="AD37" s="175"/>
      <c r="AE37" s="175"/>
      <c r="AF37" s="175"/>
      <c r="AG37" s="175"/>
      <c r="AH37" s="176" t="s">
        <v>22</v>
      </c>
      <c r="AI37" s="176"/>
      <c r="AJ37" s="176"/>
      <c r="AK37" s="176"/>
      <c r="AL37" s="176"/>
      <c r="AM37" s="176"/>
    </row>
    <row r="38" spans="8:39" ht="72" x14ac:dyDescent="0.3">
      <c r="H38" s="17" t="s">
        <v>23</v>
      </c>
      <c r="I38" s="18" t="s">
        <v>24</v>
      </c>
      <c r="J38" s="17" t="s">
        <v>25</v>
      </c>
      <c r="K38" s="17" t="s">
        <v>26</v>
      </c>
      <c r="L38" s="17" t="s">
        <v>27</v>
      </c>
      <c r="M38" s="17" t="s">
        <v>28</v>
      </c>
      <c r="N38" s="17" t="s">
        <v>23</v>
      </c>
      <c r="O38" s="18" t="s">
        <v>29</v>
      </c>
      <c r="P38" s="17" t="s">
        <v>25</v>
      </c>
      <c r="Q38" s="17" t="s">
        <v>26</v>
      </c>
      <c r="R38" s="17" t="s">
        <v>27</v>
      </c>
      <c r="S38" s="17" t="s">
        <v>28</v>
      </c>
      <c r="T38" s="17" t="s">
        <v>87</v>
      </c>
      <c r="U38" s="17" t="s">
        <v>23</v>
      </c>
      <c r="V38" s="18" t="s">
        <v>29</v>
      </c>
      <c r="W38" s="17" t="s">
        <v>25</v>
      </c>
      <c r="X38" s="17" t="s">
        <v>26</v>
      </c>
      <c r="Y38" s="17" t="s">
        <v>27</v>
      </c>
      <c r="Z38" s="17" t="s">
        <v>28</v>
      </c>
      <c r="AA38" s="17" t="s">
        <v>87</v>
      </c>
      <c r="AB38" s="67" t="s">
        <v>23</v>
      </c>
      <c r="AC38" s="68" t="s">
        <v>24</v>
      </c>
      <c r="AD38" s="67" t="s">
        <v>25</v>
      </c>
      <c r="AE38" s="67" t="s">
        <v>26</v>
      </c>
      <c r="AF38" s="67" t="s">
        <v>27</v>
      </c>
      <c r="AG38" s="67" t="s">
        <v>28</v>
      </c>
      <c r="AH38" s="24" t="s">
        <v>32</v>
      </c>
      <c r="AI38" s="24" t="s">
        <v>33</v>
      </c>
      <c r="AJ38" s="24" t="s">
        <v>25</v>
      </c>
      <c r="AK38" s="24" t="s">
        <v>26</v>
      </c>
      <c r="AL38" s="24" t="s">
        <v>27</v>
      </c>
      <c r="AM38" s="24" t="s">
        <v>28</v>
      </c>
    </row>
    <row r="39" spans="8:39" x14ac:dyDescent="0.3">
      <c r="H39" s="40">
        <f>K29</f>
        <v>0</v>
      </c>
      <c r="I39" s="41">
        <f>B22</f>
        <v>1</v>
      </c>
      <c r="J39" s="40">
        <f>R29</f>
        <v>0</v>
      </c>
      <c r="K39" s="40">
        <f>S29</f>
        <v>0</v>
      </c>
      <c r="L39" s="40">
        <f>T29</f>
        <v>0</v>
      </c>
      <c r="M39" s="40">
        <f>Q29</f>
        <v>0</v>
      </c>
      <c r="N39" s="40">
        <f>K30</f>
        <v>0</v>
      </c>
      <c r="O39" s="41">
        <f>B23+C23</f>
        <v>1</v>
      </c>
      <c r="P39" s="40">
        <f>R30</f>
        <v>0</v>
      </c>
      <c r="Q39" s="40">
        <f>S30</f>
        <v>0</v>
      </c>
      <c r="R39" s="40">
        <f>T30</f>
        <v>0</v>
      </c>
      <c r="S39" s="40">
        <f>Q30</f>
        <v>0</v>
      </c>
      <c r="T39" s="42"/>
      <c r="U39" s="40">
        <f>K31</f>
        <v>0</v>
      </c>
      <c r="V39" s="41">
        <f>B24+C24</f>
        <v>1</v>
      </c>
      <c r="W39" s="40">
        <f>R31</f>
        <v>0</v>
      </c>
      <c r="X39" s="40">
        <f>S31</f>
        <v>0</v>
      </c>
      <c r="Y39" s="40">
        <f>T31</f>
        <v>0</v>
      </c>
      <c r="Z39" s="40">
        <f>Q31</f>
        <v>0</v>
      </c>
      <c r="AA39" s="42"/>
      <c r="AB39" s="65">
        <f>K32</f>
        <v>0</v>
      </c>
      <c r="AC39" s="73">
        <f>B25</f>
        <v>1</v>
      </c>
      <c r="AD39" s="65">
        <f>R32</f>
        <v>0</v>
      </c>
      <c r="AE39" s="65">
        <f>S32</f>
        <v>0</v>
      </c>
      <c r="AF39" s="65">
        <f>T32</f>
        <v>0</v>
      </c>
      <c r="AG39" s="65">
        <f>U32</f>
        <v>0</v>
      </c>
      <c r="AH39" s="40">
        <f>H39+N39+U39+AB39</f>
        <v>0</v>
      </c>
      <c r="AI39" s="40">
        <f>H39*I39+N39*O39+U39*V39+AB39*AC39</f>
        <v>0</v>
      </c>
      <c r="AJ39" s="40">
        <f>J39+P39+W39+AD39</f>
        <v>0</v>
      </c>
      <c r="AK39" s="40">
        <f>K39+Q39+X39+AE39</f>
        <v>0</v>
      </c>
      <c r="AL39" s="40">
        <f>L39+R39+Y39+AF39</f>
        <v>0</v>
      </c>
      <c r="AM39" s="40">
        <f>M39+S39+Z39+AG39</f>
        <v>0</v>
      </c>
    </row>
    <row r="42" spans="8:39" ht="57.6" x14ac:dyDescent="0.3">
      <c r="H42" s="53" t="s">
        <v>36</v>
      </c>
      <c r="I42" s="53" t="s">
        <v>37</v>
      </c>
      <c r="J42" s="53" t="s">
        <v>88</v>
      </c>
    </row>
    <row r="43" spans="8:39" x14ac:dyDescent="0.3">
      <c r="H43" s="54">
        <v>1</v>
      </c>
      <c r="I43" s="54">
        <v>1</v>
      </c>
      <c r="J43" s="55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650D3E6F-3DD0-4655-ACB0-DF5B93702CDA}">
      <formula1>0</formula1>
      <formula2>300000000</formula2>
    </dataValidation>
    <dataValidation type="list" allowBlank="1" showInputMessage="1" showErrorMessage="1" sqref="D2:D13" xr:uid="{BE5069E9-DDB3-4CAF-A806-BFADFD93ED13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899BB-7EB3-4E1C-BCCB-09D2108D919D}">
  <dimension ref="P12"/>
  <sheetViews>
    <sheetView showGridLines="0" workbookViewId="0">
      <selection activeCell="P12" sqref="P12"/>
    </sheetView>
  </sheetViews>
  <sheetFormatPr defaultRowHeight="15.6" x14ac:dyDescent="0.3"/>
  <sheetData>
    <row r="12" spans="16:16" x14ac:dyDescent="0.3">
      <c r="P12" s="1"/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B5CF4454D317B408696B29E2EEB4105" ma:contentTypeVersion="6" ma:contentTypeDescription="Creare un nuovo documento." ma:contentTypeScope="" ma:versionID="8e84e28332158e689191a31babea471a">
  <xsd:schema xmlns:xsd="http://www.w3.org/2001/XMLSchema" xmlns:xs="http://www.w3.org/2001/XMLSchema" xmlns:p="http://schemas.microsoft.com/office/2006/metadata/properties" xmlns:ns2="542c56f2-e883-424e-bf8d-7e2ff1bb90b9" xmlns:ns3="fa14cba3-9858-4852-89a8-56cad17a3501" targetNamespace="http://schemas.microsoft.com/office/2006/metadata/properties" ma:root="true" ma:fieldsID="90ea71aa1a0b732b73e64a7555ffc789" ns2:_="" ns3:_="">
    <xsd:import namespace="542c56f2-e883-424e-bf8d-7e2ff1bb90b9"/>
    <xsd:import namespace="fa14cba3-9858-4852-89a8-56cad17a35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2c56f2-e883-424e-bf8d-7e2ff1bb90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14cba3-9858-4852-89a8-56cad17a350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B8DC7C7-8187-43FF-B997-FF7FBB5175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2c56f2-e883-424e-bf8d-7e2ff1bb90b9"/>
    <ds:schemaRef ds:uri="fa14cba3-9858-4852-89a8-56cad17a35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8C575D-845B-4A19-AC58-4E9D8D84E4B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B1FE0E7-1A92-451E-AD3A-3C8F08C8185B}">
  <ds:schemaRefs>
    <ds:schemaRef ds:uri="http://purl.org/dc/dcmitype/"/>
    <ds:schemaRef ds:uri="http://purl.org/dc/elements/1.1/"/>
    <ds:schemaRef ds:uri="http://www.w3.org/XML/1998/namespace"/>
    <ds:schemaRef ds:uri="542c56f2-e883-424e-bf8d-7e2ff1bb90b9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fa14cba3-9858-4852-89a8-56cad17a350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Istruzioni</vt:lpstr>
      <vt:lpstr>Proponente Riepilogo</vt:lpstr>
      <vt:lpstr>P1 Università</vt:lpstr>
      <vt:lpstr>P2 Grande Impresa</vt:lpstr>
      <vt:lpstr>P3 Media Impresa</vt:lpstr>
      <vt:lpstr>P4 Picc. Impresa</vt:lpstr>
      <vt:lpstr>P5 EPR</vt:lpstr>
      <vt:lpstr>UCS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2024-03-29T13:34:20Z</dcterms:created>
  <dcterms:modified xsi:type="dcterms:W3CDTF">2024-04-16T09:51:48Z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0x010100CB5CF4454D317B408696B29E2EEB4105</vt:lpwstr>
  </property>
</Properties>
</file>