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R:\RENNA\PNRR\Bandi a Cascata\RESTART\Versione da pubblicare\"/>
    </mc:Choice>
  </mc:AlternateContent>
  <xr:revisionPtr revIDLastSave="0" documentId="13_ncr:1_{61D46379-FFBA-4587-BEF9-A4B514CC7D3F}" xr6:coauthVersionLast="47" xr6:coauthVersionMax="47" xr10:uidLastSave="{00000000-0000-0000-0000-000000000000}"/>
  <bookViews>
    <workbookView xWindow="3900" yWindow="0" windowWidth="24870" windowHeight="15600" firstSheet="1" activeTab="2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<sst xmlns="http://schemas.openxmlformats.org/spreadsheetml/2006/main" count="1031" uniqueCount="192">
  <si>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</si>
  <si>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</si>
  <si>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</si>
  <si>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</si>
  <si>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</si>
  <si>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</si>
  <si>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</si>
  <si>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</si>
  <si>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</si>
  <si>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</si>
  <si>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</si>
  <si>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</si>
  <si>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</si>
  <si>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</si>
  <si>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</si>
  <si>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</si>
  <si>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</si>
  <si>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</si>
  <si>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</si>
  <si>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</si>
  <si>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</si>
  <si>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</si>
  <si>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</si>
  <si>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</si>
  <si>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</si>
  <si>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</si>
  <si>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</si>
  <si>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</si>
  <si>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</si>
  <si>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</si>
  <si>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</si>
  <si>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</si>
  <si>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</si>
  <si>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</si>
  <si>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</si>
  <si>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</si>
  <si>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</si>
  <si>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</si>
  <si>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</si>
  <si>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</si>
  <si>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</si>
  <si>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</si>
  <si>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</si>
  <si>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</si>
  <si>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</si>
  <si>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</si>
  <si>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</si>
  <si>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</si>
  <si>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</si>
  <si>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</si>
  <si>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</si>
  <si>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</si>
  <si>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</si>
  <si>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</si>
  <si>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</si>
  <si>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</si>
  <si>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</si>
  <si>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</si>
  <si>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</si>
  <si>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</si>
  <si>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</si>
  <si>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</si>
  <si>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</si>
  <si>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</si>
  <si>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</si>
  <si>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</si>
  <si>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</si>
  <si>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</si>
  <si>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</si>
  <si>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</si>
  <si>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</si>
  <si>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</si>
  <si>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</si>
  <si>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</si>
  <si>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</si>
  <si>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</si>
  <si>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</si>
  <si>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</si>
  <si>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</si>
  <si>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</si>
  <si>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</si>
  <si>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</si>
  <si>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</si>
  <si>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</si>
  <si>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</si>
  <si>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</si>
  <si>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</si>
  <si>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</si>
  <si>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</si>
  <si>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</si>
  <si>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</si>
  <si>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</si>
  <si>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</si>
  <si>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</si>
  <si>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</si>
  <si>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</si>
  <si>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</si>
  <si>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</si>
  <si>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</si>
  <si>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</si>
  <si>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</si>
  <si>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</si>
  <si>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</si>
  <si>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</si>
  <si>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</si>
  <si>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</si>
  <si>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</si>
  <si>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</si>
  <si>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</si>
  <si>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</si>
  <si>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</si>
  <si>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</si>
  <si>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</si>
  <si>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</si>
  <si>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</si>
  <si>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</si>
  <si>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</si>
  <si>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</si>
  <si>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</si>
  <si>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</si>
  <si>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</si>
  <si>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</si>
  <si>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</si>
  <si>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</si>
  <si>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</si>
  <si>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</si>
  <si>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</si>
  <si>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</si>
  <si>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</si>
  <si>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</si>
  <si>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</si>
  <si>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</si>
  <si>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</si>
  <si>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</si>
  <si>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</si>
  <si>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</si>
  <si>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</si>
  <si>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</si>
  <si>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</si>
  <si>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</si>
  <si>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</si>
  <si>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</si>
  <si>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</si>
  <si>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</si>
  <si>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</si>
  <si>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</si>
  <si>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</si>
  <si>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</si>
  <si>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</si>
  <si>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</si>
  <si>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</si>
  <si>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</si>
  <si>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</si>
  <si>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</si>
  <si>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</si>
  <si>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</si>
  <si>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</si>
  <si>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</si>
  <si>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</si>
  <si>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</si>
  <si>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</si>
  <si>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</si>
  <si>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</si>
  <si>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</si>
  <si>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</si>
  <si>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</si>
  <si>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</si>
  <si>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</si>
  <si>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</si>
  <si>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</si>
  <si>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</si>
  <si>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</si>
  <si>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</si>
  <si>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</si>
  <si>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</si>
  <si>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</si>
  <si>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</si>
  <si>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</si>
  <si>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</si>
  <si>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</si>
  <si>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</si>
  <si>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</si>
  <si>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</si>
  <si>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</si>
  <si>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</si>
  <si>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</si>
  <si>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</si>
  <si>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</si>
  <si>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t>https://www.ricerca.unina.it/bandiacascata/bandi-restart/</t>
  </si>
  <si>
    <t>Per info e supporto: pe-restart@unina.it</t>
  </si>
  <si>
    <r>
      <rPr>
        <b/>
        <sz val="12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3.4 del Bando</t>
    </r>
  </si>
  <si>
    <t>SPOKE n. 7 - Università degli Studi di Napoli Federico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</si>
</sst>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5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198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3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34" fillId="3" borderId="0" xfId="9" applyFill="1" applyAlignment="1">
      <alignment horizontal="left"/>
    </xf>
    <xf numFmtId="0" fontId="2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2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3" fillId="20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4" borderId="14" xfId="0" applyFont="1" applyFill="1" applyBorder="1" applyAlignment="1">
      <alignment horizontal="center" vertical="center" wrapText="1"/>
    </xf>
    <xf numFmtId="0" fontId="18" fillId="23" borderId="14" xfId="0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</cellXfs>
  <cellStyles count="10">
    <cellStyle name="Collegamento ipertestuale" xfId="9" builtinId="8"/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icerca.unina.it/bandiacascata/bandi-restart/" TargetMode="Externa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5" zoomScale="90" zoomScaleNormal="90" workbookViewId="0">
      <selection activeCell="B36" sqref="B36"/>
    </sheetView>
  </sheetViews>
  <sheetFormatPr defaultRowHeight="15.75"/>
  <cols>
    <col min="2" max="2" width="130.625" style="114" customWidth="1"/>
    <col min="3" max="4" width="9.375" style="114" customWidth="1"/>
    <col min="5" max="5" width="19.25" style="114" customWidth="1"/>
    <col min="6" max="8" width="9.375" style="114" customWidth="1"/>
    <col min="9" max="12" width="9.375" customWidth="1"/>
  </cols>
  <sheetData>
    <row r="1" spans="1:8" ht="34.15" customHeight="1">
      <c r="A1" s="14"/>
      <c r="B1" s="146" t="s">
        <v>0</v>
      </c>
      <c r="C1" s="147"/>
      <c r="E1" s="115"/>
    </row>
    <row r="2" spans="1:8" s="114" customFormat="1" ht="21.6" customHeight="1">
      <c r="A2" s="147"/>
      <c r="B2" s="148" t="s">
        <v>1</v>
      </c>
      <c r="C2" s="147"/>
      <c r="E2" s="145"/>
      <c r="F2" s="143"/>
      <c r="G2" s="143"/>
      <c r="H2" s="143"/>
    </row>
    <row r="3" spans="1:8" s="114" customFormat="1">
      <c r="A3" s="147"/>
      <c r="B3" s="149" t="s">
        <v>2</v>
      </c>
      <c r="C3" s="147"/>
      <c r="E3" s="144"/>
      <c r="F3" s="124"/>
      <c r="G3" s="124"/>
      <c r="H3" s="124"/>
    </row>
    <row r="4" spans="1:8" s="114" customFormat="1">
      <c r="A4" s="147"/>
      <c r="B4" s="149"/>
      <c r="C4" s="147"/>
      <c r="E4" s="144"/>
      <c r="F4" s="124"/>
      <c r="G4" s="124"/>
      <c r="H4" s="124"/>
    </row>
    <row r="5" spans="1:8" s="114" customFormat="1">
      <c r="A5" s="147"/>
      <c r="B5" s="146" t="s">
        <v>3</v>
      </c>
      <c r="C5" s="147"/>
      <c r="E5" s="144"/>
      <c r="F5" s="124"/>
      <c r="G5" s="124"/>
      <c r="H5" s="124"/>
    </row>
    <row r="6" spans="1:8" s="114" customFormat="1">
      <c r="A6" s="147"/>
      <c r="B6" s="150" t="s">
        <v>4</v>
      </c>
      <c r="C6" s="147"/>
    </row>
    <row r="7" spans="1:8" s="114" customFormat="1">
      <c r="A7" s="147"/>
      <c r="B7" s="149" t="s">
        <v>5</v>
      </c>
      <c r="C7" s="147"/>
    </row>
    <row r="8" spans="1:8" s="114" customFormat="1">
      <c r="A8" s="147"/>
      <c r="B8" s="152" t="s">
        <v>6</v>
      </c>
      <c r="C8" s="147"/>
    </row>
    <row r="9" spans="1:8" s="114" customFormat="1" ht="31.5">
      <c r="A9" s="147"/>
      <c r="B9" s="150" t="s">
        <v>7</v>
      </c>
      <c r="C9" s="147"/>
    </row>
    <row r="10" spans="1:8" s="114" customFormat="1">
      <c r="A10" s="147"/>
      <c r="B10" s="150" t="s">
        <v>8</v>
      </c>
      <c r="C10" s="147"/>
    </row>
    <row r="11" spans="1:8" s="114" customFormat="1">
      <c r="A11" s="147"/>
      <c r="B11" s="149" t="s">
        <v>9</v>
      </c>
      <c r="C11" s="147"/>
    </row>
    <row r="12" spans="1:8" s="114" customFormat="1">
      <c r="A12" s="147"/>
      <c r="B12" s="149"/>
      <c r="C12" s="147"/>
    </row>
    <row r="13" spans="1:8" s="114" customFormat="1">
      <c r="A13" s="147"/>
      <c r="B13" s="146" t="s">
        <v>10</v>
      </c>
      <c r="C13" s="147"/>
    </row>
    <row r="14" spans="1:8" s="114" customFormat="1">
      <c r="A14" s="147"/>
      <c r="B14" s="149" t="s">
        <v>11</v>
      </c>
      <c r="C14" s="147"/>
    </row>
    <row r="15" spans="1:8" s="114" customFormat="1">
      <c r="A15" s="147"/>
      <c r="B15" s="149" t="s">
        <v>12</v>
      </c>
      <c r="C15" s="147"/>
    </row>
    <row r="16" spans="1:8" s="114" customFormat="1">
      <c r="A16" s="147"/>
      <c r="B16" s="149" t="s">
        <v>13</v>
      </c>
      <c r="C16" s="147"/>
    </row>
    <row r="17" spans="1:3" s="114" customFormat="1">
      <c r="A17" s="147"/>
      <c r="C17" s="147"/>
    </row>
    <row r="18" spans="1:3" s="114" customFormat="1">
      <c r="A18" s="147"/>
      <c r="B18" s="146" t="s">
        <v>14</v>
      </c>
      <c r="C18" s="147"/>
    </row>
    <row r="19" spans="1:3" s="114" customFormat="1">
      <c r="A19" s="147"/>
      <c r="B19" s="171" t="s">
        <v>188</v>
      </c>
      <c r="C19" s="147"/>
    </row>
    <row r="20" spans="1:3" s="114" customFormat="1">
      <c r="A20" s="147"/>
      <c r="B20" s="151" t="s">
        <v>15</v>
      </c>
      <c r="C20" s="147"/>
    </row>
    <row r="21" spans="1:3" s="114" customFormat="1">
      <c r="A21" s="147"/>
      <c r="B21" s="151" t="s">
        <v>16</v>
      </c>
      <c r="C21" s="147"/>
    </row>
    <row r="22" spans="1:3" s="114" customFormat="1">
      <c r="A22" s="147"/>
      <c r="B22" s="149"/>
      <c r="C22" s="147"/>
    </row>
    <row r="23" spans="1:3">
      <c r="A23" s="14"/>
      <c r="B23" s="146" t="s">
        <v>17</v>
      </c>
      <c r="C23" s="147"/>
    </row>
    <row r="24" spans="1:3">
      <c r="A24" s="14"/>
      <c r="B24" s="146" t="s">
        <v>18</v>
      </c>
      <c r="C24" s="147"/>
    </row>
    <row r="25" spans="1:3">
      <c r="A25" s="14"/>
      <c r="B25" s="146" t="s">
        <v>19</v>
      </c>
      <c r="C25" s="147"/>
    </row>
    <row r="26" spans="1:3">
      <c r="A26" s="14"/>
      <c r="B26" s="146" t="s">
        <v>20</v>
      </c>
      <c r="C26" s="147"/>
    </row>
    <row r="27" spans="1:3">
      <c r="A27" s="14"/>
      <c r="B27" s="83" t="s">
        <v>21</v>
      </c>
      <c r="C27" s="147"/>
    </row>
    <row r="28" spans="1:3" ht="334.15" customHeight="1">
      <c r="A28" s="14"/>
      <c r="B28" s="149"/>
      <c r="C28" s="147"/>
    </row>
    <row r="29" spans="1:3">
      <c r="A29" s="14"/>
      <c r="B29" s="173" t="s">
        <v>190</v>
      </c>
      <c r="C29" s="147"/>
    </row>
    <row r="30" spans="1:3">
      <c r="A30" s="14"/>
      <c r="B30" s="146" t="s">
        <v>22</v>
      </c>
      <c r="C30" s="147"/>
    </row>
    <row r="31" spans="1:3">
      <c r="A31" s="14"/>
      <c r="B31" s="149" t="s">
        <v>23</v>
      </c>
      <c r="C31" s="147"/>
    </row>
    <row r="32" spans="1:3">
      <c r="B32" s="115"/>
      <c r="C32" s="147"/>
    </row>
    <row r="33" spans="1:3">
      <c r="A33" s="14"/>
      <c r="B33" s="172" t="s">
        <v>189</v>
      </c>
      <c r="C33" s="147"/>
    </row>
    <row r="34" spans="1:3">
      <c r="A34" s="14"/>
      <c r="B34" s="149"/>
      <c r="C34" s="147"/>
    </row>
    <row r="35" spans="1:3">
      <c r="B35" s="115"/>
    </row>
    <row r="36" spans="1:3">
      <c r="B36" s="115"/>
    </row>
    <row r="37" spans="1:3">
      <c r="B37" s="115"/>
    </row>
    <row r="38" spans="1:3">
      <c r="B38" s="115"/>
    </row>
    <row r="39" spans="1:3">
      <c r="B39" s="115"/>
    </row>
    <row r="40" spans="1:3">
      <c r="B40" s="115"/>
    </row>
  </sheetData>
  <hyperlinks>
    <hyperlink ref="B21" r:id="rId1" xr:uid="{49F861D1-54A1-456F-8670-D7AA3A3D2F63}"/>
    <hyperlink ref="B20" r:id="rId2" xr:uid="{4C8018FE-1AD0-48A7-BCC0-A57C9C29A7E7}"/>
    <hyperlink ref="B19" r:id="rId3" xr:uid="{9A056BC5-E0D2-408C-B2B5-07951DAB6C13}"/>
  </hyperlinks>
  <pageMargins left="0.7" right="0.7" top="0.75" bottom="0.75" header="0.3" footer="0.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97" t="s">
        <v>108</v>
      </c>
      <c r="E2" s="197"/>
      <c r="F2" s="196" t="s">
        <v>173</v>
      </c>
      <c r="G2" s="196"/>
    </row>
    <row r="3" spans="2:10">
      <c r="C3" s="76" t="s">
        <v>107</v>
      </c>
      <c r="D3" s="75" t="s">
        <v>112</v>
      </c>
      <c r="E3" s="65" t="s">
        <v>121</v>
      </c>
      <c r="F3" s="66" t="s">
        <v>112</v>
      </c>
      <c r="G3" s="66" t="s">
        <v>121</v>
      </c>
      <c r="H3" s="71" t="s">
        <v>174</v>
      </c>
      <c r="I3" s="72" t="s">
        <v>175</v>
      </c>
      <c r="J3" s="74" t="s">
        <v>176</v>
      </c>
    </row>
    <row r="4" spans="2:10">
      <c r="B4" s="48" t="s">
        <v>177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178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179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180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181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182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183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184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185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186</v>
      </c>
    </row>
    <row r="31" spans="2:20" ht="97.5">
      <c r="C31" s="80" t="s">
        <v>144</v>
      </c>
      <c r="D31" s="80" t="s">
        <v>145</v>
      </c>
      <c r="E31" s="80" t="s">
        <v>146</v>
      </c>
      <c r="F31" s="80" t="s">
        <v>147</v>
      </c>
      <c r="G31" s="80" t="s">
        <v>148</v>
      </c>
      <c r="H31" s="80" t="s">
        <v>149</v>
      </c>
      <c r="I31" s="80" t="s">
        <v>150</v>
      </c>
      <c r="J31" s="80" t="s">
        <v>151</v>
      </c>
      <c r="L31" s="80" t="s">
        <v>144</v>
      </c>
      <c r="M31" s="80" t="s">
        <v>145</v>
      </c>
      <c r="N31" s="80" t="s">
        <v>146</v>
      </c>
      <c r="O31" s="80" t="s">
        <v>147</v>
      </c>
      <c r="P31" s="80" t="s">
        <v>148</v>
      </c>
      <c r="Q31" s="80" t="s">
        <v>149</v>
      </c>
      <c r="R31" s="80" t="s">
        <v>150</v>
      </c>
      <c r="S31" s="80" t="s">
        <v>151</v>
      </c>
    </row>
    <row r="32" spans="2:20">
      <c r="B32" s="20" t="s">
        <v>127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128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129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136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137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165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166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138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139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108</v>
      </c>
    </row>
    <row r="51" spans="2:11">
      <c r="B51" s="20" t="s">
        <v>127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128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129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136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137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165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166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138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139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8.2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144</v>
      </c>
      <c r="M66" s="80" t="s">
        <v>145</v>
      </c>
      <c r="N66" s="80" t="s">
        <v>146</v>
      </c>
      <c r="O66" s="80" t="s">
        <v>147</v>
      </c>
      <c r="P66" s="80" t="s">
        <v>148</v>
      </c>
      <c r="Q66" s="80" t="s">
        <v>149</v>
      </c>
      <c r="R66" s="80" t="s">
        <v>150</v>
      </c>
      <c r="S66" s="80" t="s">
        <v>151</v>
      </c>
    </row>
    <row r="67" spans="2:20">
      <c r="B67" s="20" t="s">
        <v>127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128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129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136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137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165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166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138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139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8.25">
      <c r="B88" s="83" t="s">
        <v>187</v>
      </c>
      <c r="L88" s="80" t="s">
        <v>144</v>
      </c>
      <c r="M88" s="80" t="s">
        <v>145</v>
      </c>
      <c r="N88" s="80" t="s">
        <v>146</v>
      </c>
      <c r="O88" s="80" t="s">
        <v>147</v>
      </c>
      <c r="P88" s="80" t="s">
        <v>148</v>
      </c>
      <c r="Q88" s="80" t="s">
        <v>149</v>
      </c>
      <c r="R88" s="80" t="s">
        <v>150</v>
      </c>
      <c r="S88" s="80" t="s">
        <v>151</v>
      </c>
    </row>
    <row r="89" spans="2:20">
      <c r="B89" s="20" t="s">
        <v>127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128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129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136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137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165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166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138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139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175</v>
      </c>
    </row>
    <row r="112" spans="2:20" ht="98.25">
      <c r="C112" s="80" t="s">
        <v>144</v>
      </c>
      <c r="D112" s="80" t="s">
        <v>145</v>
      </c>
      <c r="E112" s="80" t="s">
        <v>146</v>
      </c>
      <c r="F112" s="80" t="s">
        <v>147</v>
      </c>
      <c r="G112" s="80" t="s">
        <v>148</v>
      </c>
      <c r="H112" s="80" t="s">
        <v>149</v>
      </c>
      <c r="I112" s="80" t="s">
        <v>150</v>
      </c>
      <c r="J112" s="80" t="s">
        <v>151</v>
      </c>
      <c r="L112" s="80" t="s">
        <v>144</v>
      </c>
      <c r="M112" s="80" t="s">
        <v>145</v>
      </c>
      <c r="N112" s="80" t="s">
        <v>146</v>
      </c>
      <c r="O112" s="80" t="s">
        <v>147</v>
      </c>
      <c r="P112" s="80" t="s">
        <v>148</v>
      </c>
      <c r="Q112" s="80" t="s">
        <v>149</v>
      </c>
      <c r="R112" s="80" t="s">
        <v>150</v>
      </c>
      <c r="S112" s="80" t="s">
        <v>151</v>
      </c>
    </row>
    <row r="113" spans="2:20">
      <c r="B113" s="20" t="s">
        <v>127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128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129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136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137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165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166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138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139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topRight" activeCell="AF44" sqref="AF44"/>
      <selection pane="bottomLeft" activeCell="AF44" sqref="AF44"/>
      <selection pane="bottomRight" activeCell="AP16" sqref="AP16"/>
    </sheetView>
  </sheetViews>
  <sheetFormatPr defaultColWidth="7.875" defaultRowHeight="15"/>
  <cols>
    <col min="1" max="1" width="72.625" style="91" customWidth="1"/>
    <col min="2" max="2" width="27.75" style="91" customWidth="1"/>
    <col min="3" max="3" width="27.75" style="101" customWidth="1"/>
    <col min="4" max="29" width="20.375" style="91" customWidth="1"/>
    <col min="30" max="31" width="23.125" style="91" customWidth="1"/>
    <col min="32" max="32" width="21.75" style="91" customWidth="1"/>
    <col min="33" max="34" width="22.25" style="91" customWidth="1"/>
    <col min="35" max="35" width="20.25" style="91" bestFit="1" customWidth="1"/>
    <col min="36" max="38" width="19.625" style="91" customWidth="1"/>
    <col min="39" max="39" width="63.125" style="91" customWidth="1"/>
    <col min="40" max="40" width="19.625" style="91" customWidth="1"/>
    <col min="41" max="16384" width="7.875" style="91"/>
  </cols>
  <sheetData>
    <row r="1" spans="1:54" customFormat="1" ht="15.75">
      <c r="A1" s="185" t="s">
        <v>24</v>
      </c>
      <c r="B1" s="185"/>
      <c r="C1" s="185"/>
      <c r="D1" s="185"/>
      <c r="E1" s="185"/>
      <c r="F1" s="185"/>
      <c r="G1" s="185"/>
      <c r="H1" s="185"/>
    </row>
    <row r="2" spans="1:54" customFormat="1" ht="15.75">
      <c r="A2" s="186" t="s">
        <v>25</v>
      </c>
      <c r="B2" s="186"/>
      <c r="C2" s="186"/>
      <c r="D2" s="187" t="s">
        <v>26</v>
      </c>
      <c r="E2" s="187"/>
      <c r="F2" s="187"/>
      <c r="G2" s="187"/>
      <c r="H2" s="187"/>
    </row>
    <row r="3" spans="1:54" customFormat="1" ht="15.75">
      <c r="A3" s="186" t="s">
        <v>27</v>
      </c>
      <c r="B3" s="186"/>
      <c r="C3" s="186"/>
      <c r="D3" s="187" t="s">
        <v>28</v>
      </c>
      <c r="E3" s="187"/>
      <c r="F3" s="187"/>
      <c r="G3" s="187"/>
      <c r="H3" s="187"/>
    </row>
    <row r="4" spans="1:54" customFormat="1" ht="15.75">
      <c r="A4" s="188" t="s">
        <v>191</v>
      </c>
      <c r="B4" s="188"/>
      <c r="C4" s="188"/>
      <c r="D4" s="187" t="s">
        <v>29</v>
      </c>
      <c r="E4" s="187"/>
      <c r="F4" s="187"/>
      <c r="G4" s="187"/>
      <c r="H4" s="187"/>
    </row>
    <row r="5" spans="1:54" customFormat="1" ht="15.75">
      <c r="A5" s="113"/>
      <c r="B5" s="113"/>
      <c r="C5" s="113"/>
      <c r="D5" s="113"/>
      <c r="E5" s="113"/>
      <c r="F5" s="113"/>
      <c r="G5" s="113"/>
      <c r="H5" s="113"/>
    </row>
    <row r="6" spans="1:54">
      <c r="A6" s="92"/>
      <c r="B6" s="92"/>
      <c r="C6" s="93"/>
    </row>
    <row r="7" spans="1:54" s="94" customFormat="1" ht="74.650000000000006" customHeight="1">
      <c r="A7" s="189" t="s">
        <v>30</v>
      </c>
      <c r="B7" s="189" t="s">
        <v>31</v>
      </c>
      <c r="C7" s="189" t="s">
        <v>32</v>
      </c>
      <c r="D7" s="191" t="s">
        <v>33</v>
      </c>
      <c r="E7" s="191"/>
      <c r="F7" s="191"/>
      <c r="G7" s="191"/>
      <c r="H7" s="191"/>
      <c r="I7" s="191"/>
      <c r="J7" s="191" t="s">
        <v>34</v>
      </c>
      <c r="K7" s="191"/>
      <c r="L7" s="191"/>
      <c r="M7" s="191"/>
      <c r="N7" s="191"/>
      <c r="O7" s="191"/>
      <c r="P7" s="191"/>
      <c r="Q7" s="191" t="s">
        <v>35</v>
      </c>
      <c r="R7" s="191"/>
      <c r="S7" s="191"/>
      <c r="T7" s="191"/>
      <c r="U7" s="191"/>
      <c r="V7" s="191"/>
      <c r="W7" s="191"/>
      <c r="X7" s="191" t="s">
        <v>36</v>
      </c>
      <c r="Y7" s="191"/>
      <c r="Z7" s="191"/>
      <c r="AA7" s="191"/>
      <c r="AB7" s="191"/>
      <c r="AC7" s="191"/>
      <c r="AD7" s="190" t="s">
        <v>37</v>
      </c>
      <c r="AE7" s="190"/>
      <c r="AF7" s="190"/>
      <c r="AG7" s="190"/>
      <c r="AH7" s="190"/>
      <c r="AI7" s="190"/>
      <c r="AJ7" s="183"/>
      <c r="AK7" s="184"/>
      <c r="AL7" s="184"/>
      <c r="AM7" s="184"/>
      <c r="AN7" s="184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</row>
    <row r="8" spans="1:54" ht="88.9" customHeight="1">
      <c r="A8" s="189"/>
      <c r="B8" s="189"/>
      <c r="C8" s="189"/>
      <c r="D8" s="104" t="s">
        <v>38</v>
      </c>
      <c r="E8" s="105" t="s">
        <v>39</v>
      </c>
      <c r="F8" s="104" t="s">
        <v>40</v>
      </c>
      <c r="G8" s="104" t="s">
        <v>41</v>
      </c>
      <c r="H8" s="104" t="s">
        <v>42</v>
      </c>
      <c r="I8" s="104" t="s">
        <v>43</v>
      </c>
      <c r="J8" s="104" t="s">
        <v>38</v>
      </c>
      <c r="K8" s="105" t="s">
        <v>44</v>
      </c>
      <c r="L8" s="104" t="s">
        <v>40</v>
      </c>
      <c r="M8" s="104" t="s">
        <v>41</v>
      </c>
      <c r="N8" s="104" t="s">
        <v>42</v>
      </c>
      <c r="O8" s="104" t="s">
        <v>43</v>
      </c>
      <c r="P8" s="104" t="s">
        <v>45</v>
      </c>
      <c r="Q8" s="104" t="s">
        <v>38</v>
      </c>
      <c r="R8" s="105" t="s">
        <v>44</v>
      </c>
      <c r="S8" s="104" t="s">
        <v>40</v>
      </c>
      <c r="T8" s="104" t="s">
        <v>41</v>
      </c>
      <c r="U8" s="104" t="s">
        <v>42</v>
      </c>
      <c r="V8" s="104" t="s">
        <v>43</v>
      </c>
      <c r="W8" s="104" t="s">
        <v>46</v>
      </c>
      <c r="X8" s="104" t="s">
        <v>38</v>
      </c>
      <c r="Y8" s="105" t="s">
        <v>39</v>
      </c>
      <c r="Z8" s="104" t="s">
        <v>40</v>
      </c>
      <c r="AA8" s="104" t="s">
        <v>41</v>
      </c>
      <c r="AB8" s="104" t="s">
        <v>42</v>
      </c>
      <c r="AC8" s="104" t="s">
        <v>43</v>
      </c>
      <c r="AD8" s="111" t="s">
        <v>47</v>
      </c>
      <c r="AE8" s="111" t="s">
        <v>48</v>
      </c>
      <c r="AF8" s="111" t="s">
        <v>40</v>
      </c>
      <c r="AG8" s="111" t="s">
        <v>41</v>
      </c>
      <c r="AH8" s="111" t="s">
        <v>42</v>
      </c>
      <c r="AI8" s="111" t="s">
        <v>43</v>
      </c>
      <c r="AJ8" s="111" t="s">
        <v>49</v>
      </c>
      <c r="AK8" s="154" t="s">
        <v>50</v>
      </c>
      <c r="AL8" s="154" t="s">
        <v>51</v>
      </c>
      <c r="AM8" s="154" t="s">
        <v>52</v>
      </c>
      <c r="AN8" s="154" t="s">
        <v>53</v>
      </c>
    </row>
    <row r="9" spans="1:54" ht="30">
      <c r="A9" s="106" t="s">
        <v>54</v>
      </c>
      <c r="B9" s="106" t="s">
        <v>54</v>
      </c>
      <c r="C9" s="107" t="s">
        <v>55</v>
      </c>
      <c r="D9" s="108">
        <v>0</v>
      </c>
      <c r="E9" s="109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9">
        <v>0</v>
      </c>
      <c r="L9" s="108">
        <v>0</v>
      </c>
      <c r="M9" s="108">
        <v>0</v>
      </c>
      <c r="N9" s="108">
        <v>0</v>
      </c>
      <c r="O9" s="108">
        <v>0</v>
      </c>
      <c r="P9" s="108"/>
      <c r="Q9" s="108">
        <v>0</v>
      </c>
      <c r="R9" s="109">
        <v>0</v>
      </c>
      <c r="S9" s="108">
        <v>0</v>
      </c>
      <c r="T9" s="108">
        <v>0</v>
      </c>
      <c r="U9" s="108">
        <v>0</v>
      </c>
      <c r="V9" s="108">
        <v>0</v>
      </c>
      <c r="W9" s="108"/>
      <c r="X9" s="108">
        <v>0</v>
      </c>
      <c r="Y9" s="109">
        <v>0</v>
      </c>
      <c r="Z9" s="108">
        <v>0</v>
      </c>
      <c r="AA9" s="108">
        <v>0</v>
      </c>
      <c r="AB9" s="108">
        <v>0</v>
      </c>
      <c r="AC9" s="108">
        <v>0</v>
      </c>
      <c r="AD9" s="108">
        <f>SUM(X9,Q9,J9,D9)</f>
        <v>0</v>
      </c>
      <c r="AE9" s="108">
        <f>(D9*E9)+(J9*K9)+(Q9*R9)+(X9*Y9)</f>
        <v>0</v>
      </c>
      <c r="AF9" s="108">
        <f>SUM(F9,L9,S9,Z9)</f>
        <v>0</v>
      </c>
      <c r="AG9" s="108">
        <f>SUM(AA9,T9,M9,G9)</f>
        <v>0</v>
      </c>
      <c r="AH9" s="108">
        <f>SUM(AB9,U9,N9,H9)</f>
        <v>0</v>
      </c>
      <c r="AI9" s="108">
        <f>SUM(AC9,V9,O9,I9)</f>
        <v>0</v>
      </c>
      <c r="AJ9" s="139">
        <v>0</v>
      </c>
      <c r="AK9" s="139">
        <v>0</v>
      </c>
      <c r="AL9" s="139">
        <v>0</v>
      </c>
      <c r="AM9" s="139">
        <v>0</v>
      </c>
      <c r="AN9" s="109">
        <v>0</v>
      </c>
    </row>
    <row r="10" spans="1:54" ht="30">
      <c r="A10" s="106" t="s">
        <v>56</v>
      </c>
      <c r="B10" s="106" t="s">
        <v>56</v>
      </c>
      <c r="C10" s="107" t="s">
        <v>55</v>
      </c>
      <c r="D10" s="108">
        <v>0</v>
      </c>
      <c r="E10" s="109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9">
        <v>0</v>
      </c>
      <c r="L10" s="108">
        <v>0</v>
      </c>
      <c r="M10" s="108">
        <v>0</v>
      </c>
      <c r="N10" s="108">
        <v>0</v>
      </c>
      <c r="O10" s="108">
        <v>0</v>
      </c>
      <c r="P10" s="108"/>
      <c r="Q10" s="108">
        <v>0</v>
      </c>
      <c r="R10" s="109">
        <v>0</v>
      </c>
      <c r="S10" s="108">
        <v>0</v>
      </c>
      <c r="T10" s="108">
        <v>0</v>
      </c>
      <c r="U10" s="108">
        <v>0</v>
      </c>
      <c r="V10" s="108">
        <v>0</v>
      </c>
      <c r="W10" s="108"/>
      <c r="X10" s="108">
        <v>0</v>
      </c>
      <c r="Y10" s="109">
        <v>0</v>
      </c>
      <c r="Z10" s="108">
        <v>0</v>
      </c>
      <c r="AA10" s="108">
        <v>0</v>
      </c>
      <c r="AB10" s="108">
        <v>0</v>
      </c>
      <c r="AC10" s="108">
        <v>0</v>
      </c>
      <c r="AD10" s="108">
        <f t="shared" ref="AD10:AD11" si="0">SUM(X10,Q10,J10,D10)</f>
        <v>0</v>
      </c>
      <c r="AE10" s="108">
        <f t="shared" ref="AE10:AE11" si="1">(D10*E10)+(J10*K10)+(Q10*R10)+(X10*Y10)</f>
        <v>0</v>
      </c>
      <c r="AF10" s="108">
        <f t="shared" ref="AF10:AF11" si="2">SUM(F10,L10,S10,Z10)</f>
        <v>0</v>
      </c>
      <c r="AG10" s="108">
        <f t="shared" ref="AG10:AG11" si="3">SUM(AA10,T10,M10,G10)</f>
        <v>0</v>
      </c>
      <c r="AH10" s="108">
        <f t="shared" ref="AH10:AH11" si="4">SUM(AB10,U10,N10,H10)</f>
        <v>0</v>
      </c>
      <c r="AI10" s="108">
        <f>SUM(AC10,V10,O10,I10)</f>
        <v>0</v>
      </c>
      <c r="AJ10" s="139">
        <v>0</v>
      </c>
      <c r="AK10" s="139">
        <v>0</v>
      </c>
      <c r="AL10" s="139">
        <v>0</v>
      </c>
      <c r="AM10" s="139">
        <v>0</v>
      </c>
      <c r="AN10" s="109">
        <v>0</v>
      </c>
    </row>
    <row r="11" spans="1:54" ht="30">
      <c r="A11" s="106" t="s">
        <v>57</v>
      </c>
      <c r="B11" s="106" t="s">
        <v>57</v>
      </c>
      <c r="C11" s="107" t="s">
        <v>55</v>
      </c>
      <c r="D11" s="108">
        <v>0</v>
      </c>
      <c r="E11" s="109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9">
        <v>0</v>
      </c>
      <c r="L11" s="108">
        <v>0</v>
      </c>
      <c r="M11" s="108">
        <v>0</v>
      </c>
      <c r="N11" s="108">
        <v>0</v>
      </c>
      <c r="O11" s="108">
        <v>0</v>
      </c>
      <c r="P11" s="108"/>
      <c r="Q11" s="108">
        <v>0</v>
      </c>
      <c r="R11" s="109">
        <v>0</v>
      </c>
      <c r="S11" s="108">
        <v>0</v>
      </c>
      <c r="T11" s="108">
        <v>0</v>
      </c>
      <c r="U11" s="108">
        <v>0</v>
      </c>
      <c r="V11" s="108">
        <v>0</v>
      </c>
      <c r="W11" s="108"/>
      <c r="X11" s="108">
        <v>0</v>
      </c>
      <c r="Y11" s="109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f t="shared" si="0"/>
        <v>0</v>
      </c>
      <c r="AE11" s="108">
        <f t="shared" si="1"/>
        <v>0</v>
      </c>
      <c r="AF11" s="108">
        <f t="shared" si="2"/>
        <v>0</v>
      </c>
      <c r="AG11" s="108">
        <f t="shared" si="3"/>
        <v>0</v>
      </c>
      <c r="AH11" s="108">
        <f t="shared" si="4"/>
        <v>0</v>
      </c>
      <c r="AI11" s="108">
        <f>SUM(AC11,V11,O11,I11)</f>
        <v>0</v>
      </c>
      <c r="AJ11" s="139">
        <v>0</v>
      </c>
      <c r="AK11" s="139">
        <v>0</v>
      </c>
      <c r="AL11" s="139">
        <v>0</v>
      </c>
      <c r="AM11" s="139">
        <v>0</v>
      </c>
      <c r="AN11" s="109">
        <v>0</v>
      </c>
    </row>
    <row r="12" spans="1:54">
      <c r="A12" s="103" t="s">
        <v>37</v>
      </c>
      <c r="B12" s="103"/>
      <c r="C12" s="103"/>
      <c r="D12" s="110">
        <f>SUM(D9:D11)</f>
        <v>0</v>
      </c>
      <c r="E12" s="110"/>
      <c r="F12" s="110"/>
      <c r="G12" s="110"/>
      <c r="H12" s="110"/>
      <c r="I12" s="110"/>
      <c r="J12" s="110">
        <f>SUM(J9:J11)</f>
        <v>0</v>
      </c>
      <c r="K12" s="110"/>
      <c r="L12" s="110"/>
      <c r="M12" s="110"/>
      <c r="N12" s="110"/>
      <c r="O12" s="110"/>
      <c r="P12" s="110"/>
      <c r="Q12" s="110">
        <f>SUM(Q9:Q11)</f>
        <v>0</v>
      </c>
      <c r="R12" s="110"/>
      <c r="S12" s="110"/>
      <c r="T12" s="110"/>
      <c r="U12" s="110"/>
      <c r="V12" s="110"/>
      <c r="W12" s="110"/>
      <c r="X12" s="110">
        <f>SUM(X9:X11)</f>
        <v>0</v>
      </c>
      <c r="Y12" s="110"/>
      <c r="Z12" s="110"/>
      <c r="AA12" s="110"/>
      <c r="AB12" s="110"/>
      <c r="AC12" s="110"/>
      <c r="AD12" s="110">
        <f t="shared" ref="AD12:AI12" si="5">SUM(AD9:AD11)</f>
        <v>0</v>
      </c>
      <c r="AE12" s="110">
        <f t="shared" si="5"/>
        <v>0</v>
      </c>
      <c r="AF12" s="110">
        <f t="shared" si="5"/>
        <v>0</v>
      </c>
      <c r="AG12" s="110">
        <f t="shared" si="5"/>
        <v>0</v>
      </c>
      <c r="AH12" s="110">
        <f t="shared" si="5"/>
        <v>0</v>
      </c>
      <c r="AI12" s="110">
        <f t="shared" si="5"/>
        <v>0</v>
      </c>
      <c r="AJ12" s="138">
        <f t="shared" ref="AJ12:AK12" si="6">SUM(AJ9:AJ11)</f>
        <v>0</v>
      </c>
      <c r="AK12" s="138">
        <f t="shared" si="6"/>
        <v>0</v>
      </c>
      <c r="AL12" s="138">
        <f t="shared" ref="AL12" si="7">SUM(AL9:AL11)</f>
        <v>0</v>
      </c>
      <c r="AM12" s="138">
        <f t="shared" ref="AM12" si="8">SUM(AM9:AM11)</f>
        <v>0</v>
      </c>
      <c r="AN12" s="153">
        <f>AVERAGE(AN9:AN11)</f>
        <v>0</v>
      </c>
    </row>
    <row r="13" spans="1:54" ht="15.75" thickBot="1">
      <c r="B13" s="95"/>
      <c r="C13" s="93"/>
    </row>
    <row r="14" spans="1:54" ht="15.75" thickTop="1">
      <c r="A14" s="112" t="s">
        <v>58</v>
      </c>
      <c r="B14" s="102" t="s">
        <v>59</v>
      </c>
      <c r="C14" s="102" t="s">
        <v>60</v>
      </c>
      <c r="AD14" s="96"/>
      <c r="AE14" s="96"/>
      <c r="AF14" s="96"/>
      <c r="AG14" s="96"/>
      <c r="AH14" s="96"/>
      <c r="AI14" s="96"/>
    </row>
    <row r="15" spans="1:54">
      <c r="A15" s="97" t="s">
        <v>61</v>
      </c>
      <c r="B15" s="98">
        <f>AD12</f>
        <v>0</v>
      </c>
      <c r="C15" s="98">
        <f>AE12</f>
        <v>0</v>
      </c>
      <c r="AD15" s="99"/>
      <c r="AE15" s="99"/>
      <c r="AF15" s="99"/>
      <c r="AG15" s="99"/>
      <c r="AH15" s="99"/>
      <c r="AI15" s="99"/>
    </row>
    <row r="16" spans="1:54" ht="45">
      <c r="A16" s="97" t="s">
        <v>62</v>
      </c>
      <c r="B16" s="100">
        <v>0</v>
      </c>
      <c r="C16" s="100">
        <v>0</v>
      </c>
    </row>
    <row r="17" spans="1:3">
      <c r="A17" s="97" t="s">
        <v>63</v>
      </c>
      <c r="B17" s="100">
        <v>0</v>
      </c>
      <c r="C17" s="100">
        <v>0</v>
      </c>
    </row>
    <row r="18" spans="1:3">
      <c r="A18" s="97" t="s">
        <v>64</v>
      </c>
      <c r="B18" s="100">
        <v>0</v>
      </c>
      <c r="C18" s="100">
        <v>0</v>
      </c>
    </row>
    <row r="19" spans="1:3">
      <c r="A19" s="97" t="s">
        <v>65</v>
      </c>
      <c r="B19" s="100">
        <v>0</v>
      </c>
      <c r="C19" s="100">
        <v>0</v>
      </c>
    </row>
    <row r="20" spans="1:3">
      <c r="A20" s="97" t="s">
        <v>66</v>
      </c>
      <c r="B20" s="100">
        <v>0</v>
      </c>
      <c r="C20" s="100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abSelected="1" zoomScale="80" zoomScaleNormal="80" workbookViewId="0">
      <selection activeCell="B31" sqref="B31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176" customFormat="1" ht="75.75" thickBot="1">
      <c r="A1" s="174" t="s">
        <v>67</v>
      </c>
      <c r="B1" s="174" t="s">
        <v>68</v>
      </c>
      <c r="C1" s="174" t="s">
        <v>69</v>
      </c>
      <c r="D1" s="174" t="s">
        <v>70</v>
      </c>
      <c r="E1" s="175" t="s">
        <v>71</v>
      </c>
      <c r="F1" s="175" t="s">
        <v>72</v>
      </c>
      <c r="G1" s="175" t="s">
        <v>73</v>
      </c>
      <c r="H1" s="175" t="s">
        <v>74</v>
      </c>
      <c r="I1" s="175" t="s">
        <v>75</v>
      </c>
      <c r="J1" s="175" t="s">
        <v>76</v>
      </c>
      <c r="K1" s="175" t="s">
        <v>77</v>
      </c>
      <c r="L1" s="174" t="s">
        <v>78</v>
      </c>
      <c r="M1" s="174" t="s">
        <v>79</v>
      </c>
      <c r="N1" s="174" t="s">
        <v>80</v>
      </c>
      <c r="O1" s="174" t="s">
        <v>81</v>
      </c>
      <c r="P1" s="174" t="s">
        <v>82</v>
      </c>
      <c r="Q1" s="174" t="s">
        <v>83</v>
      </c>
      <c r="R1" s="174" t="s">
        <v>84</v>
      </c>
      <c r="S1" s="174" t="s">
        <v>85</v>
      </c>
      <c r="T1" s="174" t="s">
        <v>86</v>
      </c>
      <c r="U1" s="175"/>
    </row>
    <row r="2" spans="1:21">
      <c r="A2" s="122" t="s">
        <v>33</v>
      </c>
      <c r="B2" s="122">
        <v>1</v>
      </c>
      <c r="C2" s="122"/>
      <c r="D2" s="122"/>
      <c r="E2" s="89" t="s">
        <v>87</v>
      </c>
      <c r="F2" s="158"/>
      <c r="G2" s="159">
        <v>1500</v>
      </c>
      <c r="H2" s="160">
        <v>73</v>
      </c>
      <c r="I2" s="160">
        <f>Table14[[#This Row],[Costo standard (€/ora)]]*Table14[[#This Row],['# Mesi persona]]*Table14[[#This Row],[Ore/anno]]/12</f>
        <v>0</v>
      </c>
      <c r="J2" s="161">
        <f>Table14[[#This Row],[Costo Personale (€)]]*0.15</f>
        <v>0</v>
      </c>
      <c r="K2" s="161">
        <f>Table14[[#This Row],[Costo Personale (€)]]+Table14[[#This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Table14[[#This Row],[Costo Totale del Personale (€)]]*(Table14[[#This Row],[% intensità agevolazione]]+Table14[[#This Row],[eventuale maggiorazione % intensità agevolazione]])</f>
        <v>0</v>
      </c>
      <c r="Q2" s="162">
        <f>Table14[[#This Row],[Agevolazione]]*Table14[[#This Row],[% agovolazioni localizzate nelle Regioni del Mezzogiorno]]</f>
        <v>0</v>
      </c>
      <c r="R2" s="162">
        <f>Table14[[#This Row],[Agevolazione]]*Table14[[#This Row],[% agevolazioni in investimenti di cui linea di intervento 022
(minimo 25%)]]</f>
        <v>0</v>
      </c>
      <c r="S2" s="162">
        <f>Table14[[#This Row],[Agevolazione]]*Table14[[#This Row],[% agevolazioni in investimenti di cui linea di intervento 023
(minimo 25%)]]</f>
        <v>0</v>
      </c>
      <c r="T2" s="162">
        <f>Table14[[#This Row],[Agevolazione]]*Table14[[#This Row],[% agevolazioni in investimenti di cui linea di intervento 006
(50%)]]</f>
        <v>0</v>
      </c>
      <c r="U2" s="162"/>
    </row>
    <row r="3" spans="1:21">
      <c r="A3" s="122" t="s">
        <v>33</v>
      </c>
      <c r="B3" s="122">
        <v>1</v>
      </c>
      <c r="C3" s="122"/>
      <c r="D3" s="122"/>
      <c r="E3" s="89" t="s">
        <v>88</v>
      </c>
      <c r="F3" s="163"/>
      <c r="G3" s="159">
        <v>1500</v>
      </c>
      <c r="H3" s="160">
        <v>48</v>
      </c>
      <c r="I3" s="160">
        <f>Table14[[#This Row],[Costo standard (€/ora)]]*Table14[[#This Row],['# Mesi persona]]*Table14[[#This Row],[Ore/anno]]/12</f>
        <v>0</v>
      </c>
      <c r="J3" s="161">
        <f>Table14[[#This Row],[Costo Personale (€)]]*0.15</f>
        <v>0</v>
      </c>
      <c r="K3" s="161">
        <f>Table14[[#This Row],[Costo Personale (€)]]+Table14[[#This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Table14[[#This Row],[Costo Totale del Personale (€)]]*(Table14[[#This Row],[% intensità agevolazione]]+Table14[[#This Row],[eventuale maggiorazione % intensità agevolazione]])</f>
        <v>0</v>
      </c>
      <c r="Q3" s="162">
        <f>Table14[[#This Row],[Agevolazione]]*Table14[[#This Row],[% agovolazioni localizzate nelle Regioni del Mezzogiorno]]</f>
        <v>0</v>
      </c>
      <c r="R3" s="162">
        <f>Table14[[#This Row],[Agevolazione]]*Table14[[#This Row],[% agevolazioni in investimenti di cui linea di intervento 022
(minimo 25%)]]</f>
        <v>0</v>
      </c>
      <c r="S3" s="162">
        <f>Table14[[#This Row],[Agevolazione]]*Table14[[#This Row],[% agevolazioni in investimenti di cui linea di intervento 023
(minimo 25%)]]</f>
        <v>0</v>
      </c>
      <c r="T3" s="162">
        <f>Table14[[#This Row],[Agevolazione]]*Table14[[#This Row],[% agevolazioni in investimenti di cui linea di intervento 006
(50%)]]</f>
        <v>0</v>
      </c>
      <c r="U3" s="162"/>
    </row>
    <row r="4" spans="1:21">
      <c r="A4" s="122" t="s">
        <v>33</v>
      </c>
      <c r="B4" s="122">
        <v>1</v>
      </c>
      <c r="C4" s="122"/>
      <c r="D4" s="122"/>
      <c r="E4" s="89" t="s">
        <v>89</v>
      </c>
      <c r="F4" s="163"/>
      <c r="G4" s="159">
        <v>1500</v>
      </c>
      <c r="H4" s="160">
        <v>31</v>
      </c>
      <c r="I4" s="160">
        <f>Table14[[#This Row],[Costo standard (€/ora)]]*Table14[[#This Row],['# Mesi persona]]*Table14[[#This Row],[Ore/anno]]/12</f>
        <v>0</v>
      </c>
      <c r="J4" s="161">
        <f>Table14[[#This Row],[Costo Personale (€)]]*0.15</f>
        <v>0</v>
      </c>
      <c r="K4" s="161">
        <f>Table14[[#This Row],[Costo Personale (€)]]+Table14[[#This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Table14[[#This Row],[Costo Totale del Personale (€)]]*(Table14[[#This Row],[% intensità agevolazione]]+Table14[[#This Row],[eventuale maggiorazione % intensità agevolazione]])</f>
        <v>0</v>
      </c>
      <c r="Q4" s="162">
        <f>Table14[[#This Row],[Agevolazione]]*Table14[[#This Row],[% agovolazioni localizzate nelle Regioni del Mezzogiorno]]</f>
        <v>0</v>
      </c>
      <c r="R4" s="162">
        <f>Table14[[#This Row],[Agevolazione]]*Table14[[#This Row],[% agevolazioni in investimenti di cui linea di intervento 022
(minimo 25%)]]</f>
        <v>0</v>
      </c>
      <c r="S4" s="162">
        <f>Table14[[#This Row],[Agevolazione]]*Table14[[#This Row],[% agevolazioni in investimenti di cui linea di intervento 023
(minimo 25%)]]</f>
        <v>0</v>
      </c>
      <c r="T4" s="162">
        <f>Table14[[#This Row],[Agevolazione]]*Table14[[#This Row],[% agevolazioni in investimenti di cui linea di intervento 006
(50%)]]</f>
        <v>0</v>
      </c>
      <c r="U4" s="162"/>
    </row>
    <row r="5" spans="1:21">
      <c r="A5" s="122" t="s">
        <v>34</v>
      </c>
      <c r="B5" s="122">
        <v>1</v>
      </c>
      <c r="C5" s="122"/>
      <c r="D5" s="122"/>
      <c r="E5" s="89" t="s">
        <v>87</v>
      </c>
      <c r="F5" s="163"/>
      <c r="G5" s="159">
        <v>1500</v>
      </c>
      <c r="H5" s="160">
        <v>73</v>
      </c>
      <c r="I5" s="160">
        <f>Table14[[#This Row],[Costo standard (€/ora)]]*Table14[[#This Row],['# Mesi persona]]*Table14[[#This Row],[Ore/anno]]/12</f>
        <v>0</v>
      </c>
      <c r="J5" s="161">
        <f>Table14[[#This Row],[Costo Personale (€)]]*0.15</f>
        <v>0</v>
      </c>
      <c r="K5" s="161">
        <f>Table14[[#This Row],[Costo Personale (€)]]+Table14[[#This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Table14[[#This Row],[Costo Totale del Personale (€)]]*(Table14[[#This Row],[% intensità agevolazione]]+Table14[[#This Row],[eventuale maggiorazione % intensità agevolazione]])</f>
        <v>0</v>
      </c>
      <c r="Q5" s="162">
        <f>Table14[[#This Row],[Agevolazione]]*Table14[[#This Row],[% agovolazioni localizzate nelle Regioni del Mezzogiorno]]</f>
        <v>0</v>
      </c>
      <c r="R5" s="162">
        <f>Table14[[#This Row],[Agevolazione]]*Table14[[#This Row],[% agevolazioni in investimenti di cui linea di intervento 022
(minimo 25%)]]</f>
        <v>0</v>
      </c>
      <c r="S5" s="162">
        <f>Table14[[#This Row],[Agevolazione]]*Table14[[#This Row],[% agevolazioni in investimenti di cui linea di intervento 023
(minimo 25%)]]</f>
        <v>0</v>
      </c>
      <c r="T5" s="162">
        <f>Table14[[#This Row],[Agevolazione]]*Table14[[#This Row],[% agevolazioni in investimenti di cui linea di intervento 006
(50%)]]</f>
        <v>0</v>
      </c>
      <c r="U5" s="162"/>
    </row>
    <row r="6" spans="1:21">
      <c r="A6" s="122" t="s">
        <v>34</v>
      </c>
      <c r="B6" s="122">
        <v>1</v>
      </c>
      <c r="C6" s="122"/>
      <c r="D6" s="122"/>
      <c r="E6" s="89" t="s">
        <v>88</v>
      </c>
      <c r="F6" s="163"/>
      <c r="G6" s="159">
        <v>1500</v>
      </c>
      <c r="H6" s="160">
        <v>48</v>
      </c>
      <c r="I6" s="160">
        <f>Table14[[#This Row],[Costo standard (€/ora)]]*Table14[[#This Row],['# Mesi persona]]*Table14[[#This Row],[Ore/anno]]/12</f>
        <v>0</v>
      </c>
      <c r="J6" s="161">
        <f>Table14[[#This Row],[Costo Personale (€)]]*0.15</f>
        <v>0</v>
      </c>
      <c r="K6" s="161">
        <f>Table14[[#This Row],[Costo Personale (€)]]+Table14[[#This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Table14[[#This Row],[Costo Totale del Personale (€)]]*(Table14[[#This Row],[% intensità agevolazione]]+Table14[[#This Row],[eventuale maggiorazione % intensità agevolazione]])</f>
        <v>0</v>
      </c>
      <c r="Q6" s="162">
        <f>Table14[[#This Row],[Agevolazione]]*Table14[[#This Row],[% agovolazioni localizzate nelle Regioni del Mezzogiorno]]</f>
        <v>0</v>
      </c>
      <c r="R6" s="162">
        <f>Table14[[#This Row],[Agevolazione]]*Table14[[#This Row],[% agevolazioni in investimenti di cui linea di intervento 022
(minimo 25%)]]</f>
        <v>0</v>
      </c>
      <c r="S6" s="162">
        <f>Table14[[#This Row],[Agevolazione]]*Table14[[#This Row],[% agevolazioni in investimenti di cui linea di intervento 023
(minimo 25%)]]</f>
        <v>0</v>
      </c>
      <c r="T6" s="162">
        <f>Table14[[#This Row],[Agevolazione]]*Table14[[#This Row],[% agevolazioni in investimenti di cui linea di intervento 006
(50%)]]</f>
        <v>0</v>
      </c>
      <c r="U6" s="162"/>
    </row>
    <row r="7" spans="1:21">
      <c r="A7" s="122" t="s">
        <v>34</v>
      </c>
      <c r="B7" s="122">
        <v>1</v>
      </c>
      <c r="C7" s="122"/>
      <c r="D7" s="122"/>
      <c r="E7" s="89" t="s">
        <v>89</v>
      </c>
      <c r="F7" s="163"/>
      <c r="G7" s="159">
        <v>1500</v>
      </c>
      <c r="H7" s="160">
        <v>31</v>
      </c>
      <c r="I7" s="160">
        <f>Table14[[#This Row],[Costo standard (€/ora)]]*Table14[[#This Row],['# Mesi persona]]*Table14[[#This Row],[Ore/anno]]/12</f>
        <v>0</v>
      </c>
      <c r="J7" s="161">
        <f>Table14[[#This Row],[Costo Personale (€)]]*0.15</f>
        <v>0</v>
      </c>
      <c r="K7" s="161">
        <f>Table14[[#This Row],[Costo Personale (€)]]+Table14[[#This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Table14[[#This Row],[Costo Totale del Personale (€)]]*(Table14[[#This Row],[% intensità agevolazione]]+Table14[[#This Row],[eventuale maggiorazione % intensità agevolazione]])</f>
        <v>0</v>
      </c>
      <c r="Q7" s="162">
        <f>Table14[[#This Row],[Agevolazione]]*Table14[[#This Row],[% agovolazioni localizzate nelle Regioni del Mezzogiorno]]</f>
        <v>0</v>
      </c>
      <c r="R7" s="162">
        <f>Table14[[#This Row],[Agevolazione]]*Table14[[#This Row],[% agevolazioni in investimenti di cui linea di intervento 022
(minimo 25%)]]</f>
        <v>0</v>
      </c>
      <c r="S7" s="162">
        <f>Table14[[#This Row],[Agevolazione]]*Table14[[#This Row],[% agevolazioni in investimenti di cui linea di intervento 023
(minimo 25%)]]</f>
        <v>0</v>
      </c>
      <c r="T7" s="162">
        <f>Table14[[#This Row],[Agevolazione]]*Table14[[#This Row],[% agevolazioni in investimenti di cui linea di intervento 006
(50%)]]</f>
        <v>0</v>
      </c>
      <c r="U7" s="162"/>
    </row>
    <row r="8" spans="1:21">
      <c r="A8" s="122" t="s">
        <v>35</v>
      </c>
      <c r="B8" s="122">
        <v>1</v>
      </c>
      <c r="C8" s="122"/>
      <c r="D8" s="122"/>
      <c r="E8" s="89" t="s">
        <v>87</v>
      </c>
      <c r="F8" s="163"/>
      <c r="G8" s="159">
        <v>1500</v>
      </c>
      <c r="H8" s="160">
        <v>73</v>
      </c>
      <c r="I8" s="160">
        <f>Table14[[#This Row],[Costo standard (€/ora)]]*Table14[[#This Row],['# Mesi persona]]*Table14[[#This Row],[Ore/anno]]/12</f>
        <v>0</v>
      </c>
      <c r="J8" s="161">
        <f>Table14[[#This Row],[Costo Personale (€)]]*0.15</f>
        <v>0</v>
      </c>
      <c r="K8" s="161">
        <f>Table14[[#This Row],[Costo Personale (€)]]+Table14[[#This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Table14[[#This Row],[Costo Totale del Personale (€)]]*(Table14[[#This Row],[% intensità agevolazione]]+Table14[[#This Row],[eventuale maggiorazione % intensità agevolazione]])</f>
        <v>0</v>
      </c>
      <c r="Q8" s="162">
        <f>Table14[[#This Row],[Agevolazione]]*Table14[[#This Row],[% agovolazioni localizzate nelle Regioni del Mezzogiorno]]</f>
        <v>0</v>
      </c>
      <c r="R8" s="162">
        <f>Table14[[#This Row],[Agevolazione]]*Table14[[#This Row],[% agevolazioni in investimenti di cui linea di intervento 022
(minimo 25%)]]</f>
        <v>0</v>
      </c>
      <c r="S8" s="162">
        <f>Table14[[#This Row],[Agevolazione]]*Table14[[#This Row],[% agevolazioni in investimenti di cui linea di intervento 023
(minimo 25%)]]</f>
        <v>0</v>
      </c>
      <c r="T8" s="162">
        <f>Table14[[#This Row],[Agevolazione]]*Table14[[#This Row],[% agevolazioni in investimenti di cui linea di intervento 006
(50%)]]</f>
        <v>0</v>
      </c>
      <c r="U8" s="162"/>
    </row>
    <row r="9" spans="1:21">
      <c r="A9" s="122" t="s">
        <v>35</v>
      </c>
      <c r="B9" s="122">
        <v>1</v>
      </c>
      <c r="C9" s="122"/>
      <c r="D9" s="122"/>
      <c r="E9" s="89" t="s">
        <v>88</v>
      </c>
      <c r="F9" s="163"/>
      <c r="G9" s="159">
        <v>1500</v>
      </c>
      <c r="H9" s="160">
        <v>48</v>
      </c>
      <c r="I9" s="160">
        <f>Table14[[#This Row],[Costo standard (€/ora)]]*Table14[[#This Row],['# Mesi persona]]*Table14[[#This Row],[Ore/anno]]/12</f>
        <v>0</v>
      </c>
      <c r="J9" s="161">
        <f>Table14[[#This Row],[Costo Personale (€)]]*0.15</f>
        <v>0</v>
      </c>
      <c r="K9" s="161">
        <f>Table14[[#This Row],[Costo Personale (€)]]+Table14[[#This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Table14[[#This Row],[Costo Totale del Personale (€)]]*(Table14[[#This Row],[% intensità agevolazione]]+Table14[[#This Row],[eventuale maggiorazione % intensità agevolazione]])</f>
        <v>0</v>
      </c>
      <c r="Q9" s="162">
        <f>Table14[[#This Row],[Agevolazione]]*Table14[[#This Row],[% agovolazioni localizzate nelle Regioni del Mezzogiorno]]</f>
        <v>0</v>
      </c>
      <c r="R9" s="162">
        <f>Table14[[#This Row],[Agevolazione]]*Table14[[#This Row],[% agevolazioni in investimenti di cui linea di intervento 022
(minimo 25%)]]</f>
        <v>0</v>
      </c>
      <c r="S9" s="162">
        <f>Table14[[#This Row],[Agevolazione]]*Table14[[#This Row],[% agevolazioni in investimenti di cui linea di intervento 023
(minimo 25%)]]</f>
        <v>0</v>
      </c>
      <c r="T9" s="162">
        <f>Table14[[#This Row],[Agevolazione]]*Table14[[#This Row],[% agevolazioni in investimenti di cui linea di intervento 006
(50%)]]</f>
        <v>0</v>
      </c>
      <c r="U9" s="162"/>
    </row>
    <row r="10" spans="1:21">
      <c r="A10" s="122" t="s">
        <v>35</v>
      </c>
      <c r="B10" s="122">
        <v>1</v>
      </c>
      <c r="C10" s="122"/>
      <c r="D10" s="122"/>
      <c r="E10" s="89" t="s">
        <v>89</v>
      </c>
      <c r="F10" s="163"/>
      <c r="G10" s="159">
        <v>1500</v>
      </c>
      <c r="H10" s="160">
        <v>31</v>
      </c>
      <c r="I10" s="160">
        <f>Table14[[#This Row],[Costo standard (€/ora)]]*Table14[[#This Row],['# Mesi persona]]*Table14[[#This Row],[Ore/anno]]/12</f>
        <v>0</v>
      </c>
      <c r="J10" s="161">
        <f>Table14[[#This Row],[Costo Personale (€)]]*0.15</f>
        <v>0</v>
      </c>
      <c r="K10" s="161">
        <f>Table14[[#This Row],[Costo Personale (€)]]+Table14[[#This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Table14[[#This Row],[Costo Totale del Personale (€)]]*(Table14[[#This Row],[% intensità agevolazione]]+Table14[[#This Row],[eventuale maggiorazione % intensità agevolazione]])</f>
        <v>0</v>
      </c>
      <c r="Q10" s="162">
        <f>Table14[[#This Row],[Agevolazione]]*Table14[[#This Row],[% agovolazioni localizzate nelle Regioni del Mezzogiorno]]</f>
        <v>0</v>
      </c>
      <c r="R10" s="162">
        <f>Table14[[#This Row],[Agevolazione]]*Table14[[#This Row],[% agevolazioni in investimenti di cui linea di intervento 022
(minimo 25%)]]</f>
        <v>0</v>
      </c>
      <c r="S10" s="162">
        <f>Table14[[#This Row],[Agevolazione]]*Table14[[#This Row],[% agevolazioni in investimenti di cui linea di intervento 023
(minimo 25%)]]</f>
        <v>0</v>
      </c>
      <c r="T10" s="162">
        <f>Table14[[#This Row],[Agevolazione]]*Table14[[#This Row],[% agevolazioni in investimenti di cui linea di intervento 006
(50%)]]</f>
        <v>0</v>
      </c>
      <c r="U10" s="162"/>
    </row>
    <row r="11" spans="1:21">
      <c r="A11" s="122" t="s">
        <v>36</v>
      </c>
      <c r="B11" s="122">
        <v>1</v>
      </c>
      <c r="C11" s="122"/>
      <c r="D11" s="122"/>
      <c r="E11" s="89" t="s">
        <v>87</v>
      </c>
      <c r="F11" s="163"/>
      <c r="G11" s="159">
        <v>1500</v>
      </c>
      <c r="H11" s="160">
        <v>73</v>
      </c>
      <c r="I11" s="160">
        <f>Table14[[#This Row],[Costo standard (€/ora)]]*Table14[[#This Row],['# Mesi persona]]*Table14[[#This Row],[Ore/anno]]/12</f>
        <v>0</v>
      </c>
      <c r="J11" s="161">
        <f>Table14[[#This Row],[Costo Personale (€)]]*0.15</f>
        <v>0</v>
      </c>
      <c r="K11" s="161">
        <f>Table14[[#This Row],[Costo Personale (€)]]+Table14[[#This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Table14[[#This Row],[Costo Totale del Personale (€)]]*(Table14[[#This Row],[% intensità agevolazione]]+Table14[[#This Row],[eventuale maggiorazione % intensità agevolazione]])</f>
        <v>0</v>
      </c>
      <c r="Q11" s="162">
        <f>Table14[[#This Row],[Agevolazione]]*Table14[[#This Row],[% agovolazioni localizzate nelle Regioni del Mezzogiorno]]</f>
        <v>0</v>
      </c>
      <c r="R11" s="162">
        <f>Table14[[#This Row],[Agevolazione]]*Table14[[#This Row],[% agevolazioni in investimenti di cui linea di intervento 022
(minimo 25%)]]</f>
        <v>0</v>
      </c>
      <c r="S11" s="162">
        <f>Table14[[#This Row],[Agevolazione]]*Table14[[#This Row],[% agevolazioni in investimenti di cui linea di intervento 023
(minimo 25%)]]</f>
        <v>0</v>
      </c>
      <c r="T11" s="162">
        <f>Table14[[#This Row],[Agevolazione]]*Table14[[#This Row],[% agevolazioni in investimenti di cui linea di intervento 006
(50%)]]</f>
        <v>0</v>
      </c>
      <c r="U11" s="162"/>
    </row>
    <row r="12" spans="1:21">
      <c r="A12" s="122" t="s">
        <v>36</v>
      </c>
      <c r="B12" s="122">
        <v>1</v>
      </c>
      <c r="C12" s="122"/>
      <c r="D12" s="122"/>
      <c r="E12" s="89" t="s">
        <v>88</v>
      </c>
      <c r="F12" s="163"/>
      <c r="G12" s="159">
        <v>1500</v>
      </c>
      <c r="H12" s="160">
        <v>48</v>
      </c>
      <c r="I12" s="160">
        <f>Table14[[#This Row],[Costo standard (€/ora)]]*Table14[[#This Row],['# Mesi persona]]*Table14[[#This Row],[Ore/anno]]/12</f>
        <v>0</v>
      </c>
      <c r="J12" s="161">
        <f>Table14[[#This Row],[Costo Personale (€)]]*0.15</f>
        <v>0</v>
      </c>
      <c r="K12" s="161">
        <f>Table14[[#This Row],[Costo Personale (€)]]+Table14[[#This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Table14[[#This Row],[Costo Totale del Personale (€)]]*(Table14[[#This Row],[% intensità agevolazione]]+Table14[[#This Row],[eventuale maggiorazione % intensità agevolazione]])</f>
        <v>0</v>
      </c>
      <c r="Q12" s="162">
        <f>Table14[[#This Row],[Agevolazione]]*Table14[[#This Row],[% agovolazioni localizzate nelle Regioni del Mezzogiorno]]</f>
        <v>0</v>
      </c>
      <c r="R12" s="162">
        <f>Table14[[#This Row],[Agevolazione]]*Table14[[#This Row],[% agevolazioni in investimenti di cui linea di intervento 022
(minimo 25%)]]</f>
        <v>0</v>
      </c>
      <c r="S12" s="162">
        <f>Table14[[#This Row],[Agevolazione]]*Table14[[#This Row],[% agevolazioni in investimenti di cui linea di intervento 023
(minimo 25%)]]</f>
        <v>0</v>
      </c>
      <c r="T12" s="162">
        <f>Table14[[#This Row],[Agevolazione]]*Table14[[#This Row],[% agevolazioni in investimenti di cui linea di intervento 006
(50%)]]</f>
        <v>0</v>
      </c>
      <c r="U12" s="162"/>
    </row>
    <row r="13" spans="1:21" ht="16.5" thickBot="1">
      <c r="A13" s="122" t="s">
        <v>36</v>
      </c>
      <c r="B13" s="122">
        <v>1</v>
      </c>
      <c r="C13" s="122"/>
      <c r="D13" s="137"/>
      <c r="E13" s="89" t="s">
        <v>89</v>
      </c>
      <c r="F13" s="164"/>
      <c r="G13" s="159">
        <v>1500</v>
      </c>
      <c r="H13" s="160">
        <v>31</v>
      </c>
      <c r="I13" s="160">
        <f>Table14[[#This Row],[Costo standard (€/ora)]]*Table14[[#This Row],['# Mesi persona]]*Table14[[#This Row],[Ore/anno]]/12</f>
        <v>0</v>
      </c>
      <c r="J13" s="161">
        <f>Table14[[#This Row],[Costo Personale (€)]]*0.15</f>
        <v>0</v>
      </c>
      <c r="K13" s="161">
        <f>Table14[[#This Row],[Costo Personale (€)]]+Table14[[#This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Table14[[#This Row],[Costo Totale del Personale (€)]]*(Table14[[#This Row],[% intensità agevolazione]]+Table14[[#This Row],[eventuale maggiorazione % intensità agevolazione]])</f>
        <v>0</v>
      </c>
      <c r="Q13" s="162">
        <f>Table14[[#This Row],[Agevolazione]]*Table14[[#This Row],[% agovolazioni localizzate nelle Regioni del Mezzogiorno]]</f>
        <v>0</v>
      </c>
      <c r="R13" s="162">
        <f>Table14[[#This Row],[Agevolazione]]*Table14[[#This Row],[% agevolazioni in investimenti di cui linea di intervento 022
(minimo 25%)]]</f>
        <v>0</v>
      </c>
      <c r="S13" s="162">
        <f>Table14[[#This Row],[Agevolazione]]*Table14[[#This Row],[% agevolazioni in investimenti di cui linea di intervento 023
(minimo 25%)]]</f>
        <v>0</v>
      </c>
      <c r="T13" s="162">
        <f>Table14[[#This Row],[Agevolazione]]*Table14[[#This Row],[% agevolazioni in investimenti di cui linea di intervento 006
(50%)]]</f>
        <v>0</v>
      </c>
      <c r="U13" s="165"/>
    </row>
    <row r="14" spans="1:21" ht="16.5" thickBot="1">
      <c r="A14" s="166"/>
      <c r="B14" s="166"/>
      <c r="D14" s="125"/>
      <c r="F14" s="125"/>
      <c r="G14" s="124"/>
      <c r="J14" s="129" t="s">
        <v>90</v>
      </c>
      <c r="K14" s="131">
        <f>SUM(K2:K13)</f>
        <v>0</v>
      </c>
      <c r="O14" s="140" t="s">
        <v>37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1">
        <f t="shared" si="0"/>
        <v>0</v>
      </c>
      <c r="U14" s="124"/>
    </row>
    <row r="16" spans="1:21">
      <c r="J16" s="126" t="s">
        <v>33</v>
      </c>
      <c r="K16" s="127">
        <f>K2+K3+K4</f>
        <v>0</v>
      </c>
      <c r="O16" s="126" t="s">
        <v>33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34</v>
      </c>
      <c r="K17" s="127">
        <f>K5+K6+K7</f>
        <v>0</v>
      </c>
      <c r="O17" s="126" t="s">
        <v>34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35</v>
      </c>
      <c r="K18" s="127">
        <f>K8+K9+K10</f>
        <v>0</v>
      </c>
      <c r="O18" s="126" t="s">
        <v>35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36</v>
      </c>
      <c r="K19" s="127">
        <f>K11+K12+K13</f>
        <v>0</v>
      </c>
      <c r="O19" s="126" t="s">
        <v>36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ht="75">
      <c r="A21" s="117" t="s">
        <v>67</v>
      </c>
      <c r="B21" s="117" t="s">
        <v>68</v>
      </c>
      <c r="C21" s="117" t="s">
        <v>69</v>
      </c>
      <c r="D21" s="90"/>
      <c r="H21" s="116" t="s">
        <v>91</v>
      </c>
      <c r="I21" s="116" t="s">
        <v>92</v>
      </c>
      <c r="J21" s="116" t="s">
        <v>93</v>
      </c>
      <c r="K21" s="116" t="s">
        <v>94</v>
      </c>
      <c r="L21" s="117" t="s">
        <v>95</v>
      </c>
      <c r="M21" s="117" t="s">
        <v>96</v>
      </c>
      <c r="N21" s="117" t="s">
        <v>97</v>
      </c>
      <c r="O21" s="118" t="s">
        <v>98</v>
      </c>
      <c r="P21" s="118" t="s">
        <v>82</v>
      </c>
      <c r="Q21" s="118" t="s">
        <v>83</v>
      </c>
      <c r="R21" s="118" t="s">
        <v>99</v>
      </c>
      <c r="S21" s="118" t="s">
        <v>100</v>
      </c>
      <c r="T21" s="118" t="s">
        <v>101</v>
      </c>
    </row>
    <row r="22" spans="1:21">
      <c r="A22" s="119" t="s">
        <v>33</v>
      </c>
      <c r="B22" s="119">
        <v>1</v>
      </c>
      <c r="C22" s="119"/>
      <c r="D22" s="137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34</v>
      </c>
      <c r="B23" s="119">
        <v>1</v>
      </c>
      <c r="C23" s="119"/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35</v>
      </c>
      <c r="B24" s="119">
        <v>1</v>
      </c>
      <c r="C24" s="119"/>
      <c r="D24" s="121"/>
      <c r="H24" s="167">
        <v>0</v>
      </c>
      <c r="I24" s="167">
        <v>0</v>
      </c>
      <c r="J24" s="167">
        <v>0</v>
      </c>
      <c r="K24" s="167">
        <f t="shared" ref="K24" si="5">SUM(H24:J24)</f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36</v>
      </c>
      <c r="B25" s="120">
        <v>1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90</v>
      </c>
      <c r="K26" s="124">
        <f>SUM(K22:K25)</f>
        <v>0</v>
      </c>
      <c r="O26" s="125" t="s">
        <v>37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102</v>
      </c>
      <c r="N28" t="s">
        <v>103</v>
      </c>
    </row>
    <row r="29" spans="1:21">
      <c r="J29" s="126" t="s">
        <v>33</v>
      </c>
      <c r="K29" s="127">
        <f>K22+K16</f>
        <v>0</v>
      </c>
      <c r="O29" s="126" t="s">
        <v>33</v>
      </c>
      <c r="P29" s="127">
        <f t="shared" ref="P29:T32" si="6">P22+P16</f>
        <v>0</v>
      </c>
      <c r="Q29" s="127">
        <f t="shared" si="6"/>
        <v>0</v>
      </c>
      <c r="R29" s="127">
        <f t="shared" si="6"/>
        <v>0</v>
      </c>
      <c r="S29" s="127">
        <f t="shared" si="6"/>
        <v>0</v>
      </c>
      <c r="T29" s="127">
        <f t="shared" si="6"/>
        <v>0</v>
      </c>
    </row>
    <row r="30" spans="1:21">
      <c r="J30" s="126" t="s">
        <v>34</v>
      </c>
      <c r="K30" s="127">
        <f>K23+K17</f>
        <v>0</v>
      </c>
      <c r="O30" s="126" t="s">
        <v>34</v>
      </c>
      <c r="P30" s="127">
        <f t="shared" si="6"/>
        <v>0</v>
      </c>
      <c r="Q30" s="127">
        <f t="shared" si="6"/>
        <v>0</v>
      </c>
      <c r="R30" s="127">
        <f t="shared" si="6"/>
        <v>0</v>
      </c>
      <c r="S30" s="127">
        <f t="shared" si="6"/>
        <v>0</v>
      </c>
      <c r="T30" s="127">
        <f t="shared" si="6"/>
        <v>0</v>
      </c>
    </row>
    <row r="31" spans="1:21">
      <c r="J31" s="126" t="s">
        <v>35</v>
      </c>
      <c r="K31" s="127">
        <f>K24+K18</f>
        <v>0</v>
      </c>
      <c r="O31" s="126" t="s">
        <v>35</v>
      </c>
      <c r="P31" s="127">
        <f t="shared" si="6"/>
        <v>0</v>
      </c>
      <c r="Q31" s="127">
        <f t="shared" si="6"/>
        <v>0</v>
      </c>
      <c r="R31" s="127">
        <f t="shared" si="6"/>
        <v>0</v>
      </c>
      <c r="S31" s="127">
        <f t="shared" si="6"/>
        <v>0</v>
      </c>
      <c r="T31" s="127">
        <f t="shared" si="6"/>
        <v>0</v>
      </c>
    </row>
    <row r="32" spans="1:21">
      <c r="J32" s="126" t="s">
        <v>36</v>
      </c>
      <c r="K32" s="127">
        <f>K25+K19</f>
        <v>0</v>
      </c>
      <c r="O32" s="126" t="s">
        <v>36</v>
      </c>
      <c r="P32" s="127">
        <f t="shared" si="6"/>
        <v>0</v>
      </c>
      <c r="Q32" s="127">
        <f t="shared" si="6"/>
        <v>0</v>
      </c>
      <c r="R32" s="127">
        <f t="shared" si="6"/>
        <v>0</v>
      </c>
      <c r="S32" s="127">
        <f t="shared" si="6"/>
        <v>0</v>
      </c>
      <c r="T32" s="127">
        <f t="shared" si="6"/>
        <v>0</v>
      </c>
    </row>
    <row r="34" spans="8:39">
      <c r="J34" s="125" t="s">
        <v>90</v>
      </c>
      <c r="K34" s="124">
        <f>SUM(K29:K33)</f>
        <v>0</v>
      </c>
      <c r="O34" s="125" t="s">
        <v>37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104</v>
      </c>
      <c r="K35" s="124">
        <f>K26+K14</f>
        <v>0</v>
      </c>
    </row>
    <row r="37" spans="8:39">
      <c r="H37" s="191" t="s">
        <v>33</v>
      </c>
      <c r="I37" s="191"/>
      <c r="J37" s="191"/>
      <c r="K37" s="191"/>
      <c r="L37" s="191"/>
      <c r="M37" s="191"/>
      <c r="N37" s="191" t="s">
        <v>34</v>
      </c>
      <c r="O37" s="191"/>
      <c r="P37" s="191"/>
      <c r="Q37" s="191"/>
      <c r="R37" s="191"/>
      <c r="S37" s="191"/>
      <c r="T37" s="191"/>
      <c r="U37" s="191" t="s">
        <v>35</v>
      </c>
      <c r="V37" s="191"/>
      <c r="W37" s="191"/>
      <c r="X37" s="191"/>
      <c r="Y37" s="191"/>
      <c r="Z37" s="191"/>
      <c r="AA37" s="191"/>
      <c r="AB37" s="191" t="s">
        <v>36</v>
      </c>
      <c r="AC37" s="191"/>
      <c r="AD37" s="191"/>
      <c r="AE37" s="191"/>
      <c r="AF37" s="191"/>
      <c r="AG37" s="191"/>
      <c r="AH37" s="190" t="s">
        <v>37</v>
      </c>
      <c r="AI37" s="190"/>
      <c r="AJ37" s="190"/>
      <c r="AK37" s="190"/>
      <c r="AL37" s="190"/>
      <c r="AM37" s="190"/>
    </row>
    <row r="38" spans="8:39" ht="105">
      <c r="H38" s="104" t="s">
        <v>38</v>
      </c>
      <c r="I38" s="105" t="s">
        <v>39</v>
      </c>
      <c r="J38" s="104" t="s">
        <v>40</v>
      </c>
      <c r="K38" s="104" t="s">
        <v>41</v>
      </c>
      <c r="L38" s="104" t="s">
        <v>42</v>
      </c>
      <c r="M38" s="104" t="s">
        <v>43</v>
      </c>
      <c r="N38" s="104" t="s">
        <v>38</v>
      </c>
      <c r="O38" s="105" t="s">
        <v>44</v>
      </c>
      <c r="P38" s="104" t="s">
        <v>40</v>
      </c>
      <c r="Q38" s="104" t="s">
        <v>41</v>
      </c>
      <c r="R38" s="104" t="s">
        <v>42</v>
      </c>
      <c r="S38" s="104" t="s">
        <v>43</v>
      </c>
      <c r="T38" s="104" t="s">
        <v>105</v>
      </c>
      <c r="U38" s="104" t="s">
        <v>38</v>
      </c>
      <c r="V38" s="105" t="s">
        <v>44</v>
      </c>
      <c r="W38" s="104" t="s">
        <v>40</v>
      </c>
      <c r="X38" s="104" t="s">
        <v>41</v>
      </c>
      <c r="Y38" s="104" t="s">
        <v>42</v>
      </c>
      <c r="Z38" s="104" t="s">
        <v>43</v>
      </c>
      <c r="AA38" s="104" t="s">
        <v>105</v>
      </c>
      <c r="AB38" s="104" t="s">
        <v>38</v>
      </c>
      <c r="AC38" s="105" t="s">
        <v>39</v>
      </c>
      <c r="AD38" s="104" t="s">
        <v>40</v>
      </c>
      <c r="AE38" s="104" t="s">
        <v>41</v>
      </c>
      <c r="AF38" s="104" t="s">
        <v>42</v>
      </c>
      <c r="AG38" s="104" t="s">
        <v>43</v>
      </c>
      <c r="AH38" s="111" t="s">
        <v>47</v>
      </c>
      <c r="AI38" s="111" t="s">
        <v>48</v>
      </c>
      <c r="AJ38" s="111" t="s">
        <v>40</v>
      </c>
      <c r="AK38" s="111" t="s">
        <v>41</v>
      </c>
      <c r="AL38" s="111" t="s">
        <v>42</v>
      </c>
      <c r="AM38" s="111" t="s">
        <v>43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1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1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1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s="177" customFormat="1" ht="60">
      <c r="H42" s="178" t="s">
        <v>50</v>
      </c>
      <c r="I42" s="178" t="s">
        <v>51</v>
      </c>
      <c r="J42" s="178" t="s">
        <v>52</v>
      </c>
      <c r="K42" s="178" t="s">
        <v>106</v>
      </c>
      <c r="L42" s="179"/>
    </row>
    <row r="43" spans="8:39">
      <c r="H43" s="155">
        <v>1</v>
      </c>
      <c r="I43" s="155">
        <v>1</v>
      </c>
      <c r="J43" s="155">
        <v>1</v>
      </c>
      <c r="K43" s="156">
        <f>J43/SUM(H43:I43)</f>
        <v>0.5</v>
      </c>
      <c r="L43" s="157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1" zoomScale="80" zoomScaleNormal="80" workbookViewId="0">
      <selection activeCell="E23" sqref="E23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176" customFormat="1" ht="74.25" customHeight="1" thickBot="1">
      <c r="A1" s="174" t="s">
        <v>67</v>
      </c>
      <c r="B1" s="174" t="s">
        <v>68</v>
      </c>
      <c r="C1" s="174" t="s">
        <v>69</v>
      </c>
      <c r="D1" s="174" t="s">
        <v>70</v>
      </c>
      <c r="E1" s="175" t="s">
        <v>71</v>
      </c>
      <c r="F1" s="175" t="s">
        <v>72</v>
      </c>
      <c r="G1" s="175" t="s">
        <v>73</v>
      </c>
      <c r="H1" s="175" t="s">
        <v>74</v>
      </c>
      <c r="I1" s="175" t="s">
        <v>75</v>
      </c>
      <c r="J1" s="175" t="s">
        <v>76</v>
      </c>
      <c r="K1" s="175" t="s">
        <v>77</v>
      </c>
      <c r="L1" s="174" t="s">
        <v>78</v>
      </c>
      <c r="M1" s="174" t="s">
        <v>79</v>
      </c>
      <c r="N1" s="174" t="s">
        <v>80</v>
      </c>
      <c r="O1" s="174" t="s">
        <v>81</v>
      </c>
      <c r="P1" s="174" t="s">
        <v>82</v>
      </c>
      <c r="Q1" s="174" t="s">
        <v>83</v>
      </c>
      <c r="R1" s="174" t="s">
        <v>84</v>
      </c>
      <c r="S1" s="174" t="s">
        <v>85</v>
      </c>
      <c r="T1" s="174" t="s">
        <v>86</v>
      </c>
      <c r="U1" s="175"/>
    </row>
    <row r="2" spans="1:21">
      <c r="A2" s="122" t="s">
        <v>33</v>
      </c>
      <c r="B2" s="122">
        <v>1</v>
      </c>
      <c r="C2" s="122"/>
      <c r="D2" s="122"/>
      <c r="E2" s="89" t="s">
        <v>87</v>
      </c>
      <c r="F2" s="158"/>
      <c r="G2" s="159">
        <v>1720</v>
      </c>
      <c r="H2" s="160">
        <v>75</v>
      </c>
      <c r="I2" s="160">
        <f>Table145[[#This Row],[Costo standard (€/ora)]]*Table145[[#This Row],['# Mesi persona]]*Table145[[#This Row],[Ore/anno]]/12</f>
        <v>0</v>
      </c>
      <c r="J2" s="161">
        <f>Table145[[#This Row],[Costo Personale (€)]]*0.15</f>
        <v>0</v>
      </c>
      <c r="K2" s="161">
        <f>Table145[[#This Row],[Costo Personale (€)]]+Table145[[#This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Table145[[#This Row],[Costo Totale del Personale (€)]]*(Table145[[#This Row],[% intensità agevolazione]]+Table145[[#This Row],[eventuale maggiorazione % intensità agevolazione]])</f>
        <v>0</v>
      </c>
      <c r="Q2" s="162">
        <f>Table145[[#This Row],[Agevolazione]]*Table145[[#This Row],[% agovolazioni localizzate nelle Regioni del Mezzogiorno]]</f>
        <v>0</v>
      </c>
      <c r="R2" s="162">
        <f>Table145[[#This Row],[Agevolazione]]*Table145[[#This Row],[% agevolazioni in investimenti di cui linea di intervento 022
(minimo 25%)]]</f>
        <v>0</v>
      </c>
      <c r="S2" s="162">
        <f>Table145[[#This Row],[Agevolazione]]*Table145[[#This Row],[% agevolazioni in investimenti di cui linea di intervento 023
(minimo 25%)]]</f>
        <v>0</v>
      </c>
      <c r="T2" s="162">
        <f>Table145[[#This Row],[Agevolazione]]*Table145[[#This Row],[% agevolazioni in investimenti di cui linea di intervento 006
(50%)]]</f>
        <v>0</v>
      </c>
      <c r="U2" s="162"/>
    </row>
    <row r="3" spans="1:21">
      <c r="A3" s="122" t="s">
        <v>33</v>
      </c>
      <c r="B3" s="122">
        <v>1</v>
      </c>
      <c r="C3" s="122"/>
      <c r="D3" s="122"/>
      <c r="E3" s="89" t="s">
        <v>88</v>
      </c>
      <c r="F3" s="163"/>
      <c r="G3" s="159">
        <v>1720</v>
      </c>
      <c r="H3" s="160">
        <v>43</v>
      </c>
      <c r="I3" s="160">
        <f>Table145[[#This Row],[Costo standard (€/ora)]]*Table145[[#This Row],['# Mesi persona]]*Table145[[#This Row],[Ore/anno]]/12</f>
        <v>0</v>
      </c>
      <c r="J3" s="161">
        <f>Table145[[#This Row],[Costo Personale (€)]]*0.15</f>
        <v>0</v>
      </c>
      <c r="K3" s="161">
        <f>Table145[[#This Row],[Costo Personale (€)]]+Table145[[#This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Table145[[#This Row],[Costo Totale del Personale (€)]]*(Table145[[#This Row],[% intensità agevolazione]]+Table145[[#This Row],[eventuale maggiorazione % intensità agevolazione]])</f>
        <v>0</v>
      </c>
      <c r="Q3" s="162">
        <f>Table145[[#This Row],[Agevolazione]]*Table145[[#This Row],[% agovolazioni localizzate nelle Regioni del Mezzogiorno]]</f>
        <v>0</v>
      </c>
      <c r="R3" s="162">
        <f>Table145[[#This Row],[Agevolazione]]*Table145[[#This Row],[% agevolazioni in investimenti di cui linea di intervento 022
(minimo 25%)]]</f>
        <v>0</v>
      </c>
      <c r="S3" s="162">
        <f>Table145[[#This Row],[Agevolazione]]*Table145[[#This Row],[% agevolazioni in investimenti di cui linea di intervento 023
(minimo 25%)]]</f>
        <v>0</v>
      </c>
      <c r="T3" s="162">
        <f>Table145[[#This Row],[Agevolazione]]*Table145[[#This Row],[% agevolazioni in investimenti di cui linea di intervento 006
(50%)]]</f>
        <v>0</v>
      </c>
      <c r="U3" s="162"/>
    </row>
    <row r="4" spans="1:21">
      <c r="A4" s="122" t="s">
        <v>33</v>
      </c>
      <c r="B4" s="122">
        <v>1</v>
      </c>
      <c r="C4" s="122"/>
      <c r="D4" s="122"/>
      <c r="E4" s="89" t="s">
        <v>89</v>
      </c>
      <c r="F4" s="163"/>
      <c r="G4" s="159">
        <v>1720</v>
      </c>
      <c r="H4" s="160">
        <v>27</v>
      </c>
      <c r="I4" s="160">
        <f>Table145[[#This Row],[Costo standard (€/ora)]]*Table145[[#This Row],['# Mesi persona]]*Table145[[#This Row],[Ore/anno]]/12</f>
        <v>0</v>
      </c>
      <c r="J4" s="161">
        <f>Table145[[#This Row],[Costo Personale (€)]]*0.15</f>
        <v>0</v>
      </c>
      <c r="K4" s="161">
        <f>Table145[[#This Row],[Costo Personale (€)]]+Table145[[#This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Table145[[#This Row],[Costo Totale del Personale (€)]]*(Table145[[#This Row],[% intensità agevolazione]]+Table145[[#This Row],[eventuale maggiorazione % intensità agevolazione]])</f>
        <v>0</v>
      </c>
      <c r="Q4" s="162">
        <f>Table145[[#This Row],[Agevolazione]]*Table145[[#This Row],[% agovolazioni localizzate nelle Regioni del Mezzogiorno]]</f>
        <v>0</v>
      </c>
      <c r="R4" s="162">
        <f>Table145[[#This Row],[Agevolazione]]*Table145[[#This Row],[% agevolazioni in investimenti di cui linea di intervento 022
(minimo 25%)]]</f>
        <v>0</v>
      </c>
      <c r="S4" s="162">
        <f>Table145[[#This Row],[Agevolazione]]*Table145[[#This Row],[% agevolazioni in investimenti di cui linea di intervento 023
(minimo 25%)]]</f>
        <v>0</v>
      </c>
      <c r="T4" s="162">
        <f>Table145[[#This Row],[Agevolazione]]*Table145[[#This Row],[% agevolazioni in investimenti di cui linea di intervento 006
(50%)]]</f>
        <v>0</v>
      </c>
      <c r="U4" s="162"/>
    </row>
    <row r="5" spans="1:21">
      <c r="A5" s="122" t="s">
        <v>34</v>
      </c>
      <c r="B5" s="122">
        <v>0.5</v>
      </c>
      <c r="C5" s="122">
        <v>0.15</v>
      </c>
      <c r="D5" s="122"/>
      <c r="E5" s="89" t="s">
        <v>87</v>
      </c>
      <c r="F5" s="163"/>
      <c r="G5" s="159">
        <v>1720</v>
      </c>
      <c r="H5" s="160">
        <v>75</v>
      </c>
      <c r="I5" s="160">
        <f>Table145[[#This Row],[Costo standard (€/ora)]]*Table145[[#This Row],['# Mesi persona]]*Table145[[#This Row],[Ore/anno]]/12</f>
        <v>0</v>
      </c>
      <c r="J5" s="161">
        <f>Table145[[#This Row],[Costo Personale (€)]]*0.15</f>
        <v>0</v>
      </c>
      <c r="K5" s="161">
        <f>Table145[[#This Row],[Costo Personale (€)]]+Table145[[#This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Table145[[#This Row],[Costo Totale del Personale (€)]]*(Table145[[#This Row],[% intensità agevolazione]]+Table145[[#This Row],[eventuale maggiorazione % intensità agevolazione]])</f>
        <v>0</v>
      </c>
      <c r="Q5" s="162">
        <f>Table145[[#This Row],[Agevolazione]]*Table145[[#This Row],[% agovolazioni localizzate nelle Regioni del Mezzogiorno]]</f>
        <v>0</v>
      </c>
      <c r="R5" s="162">
        <f>Table145[[#This Row],[Agevolazione]]*Table145[[#This Row],[% agevolazioni in investimenti di cui linea di intervento 022
(minimo 25%)]]</f>
        <v>0</v>
      </c>
      <c r="S5" s="162">
        <f>Table145[[#This Row],[Agevolazione]]*Table145[[#This Row],[% agevolazioni in investimenti di cui linea di intervento 023
(minimo 25%)]]</f>
        <v>0</v>
      </c>
      <c r="T5" s="162">
        <f>Table145[[#This Row],[Agevolazione]]*Table145[[#This Row],[% agevolazioni in investimenti di cui linea di intervento 006
(50%)]]</f>
        <v>0</v>
      </c>
      <c r="U5" s="162"/>
    </row>
    <row r="6" spans="1:21">
      <c r="A6" s="122" t="s">
        <v>34</v>
      </c>
      <c r="B6" s="122">
        <v>0.5</v>
      </c>
      <c r="C6" s="122">
        <v>0.15</v>
      </c>
      <c r="D6" s="122"/>
      <c r="E6" s="89" t="s">
        <v>88</v>
      </c>
      <c r="F6" s="163"/>
      <c r="G6" s="159">
        <v>1720</v>
      </c>
      <c r="H6" s="160">
        <v>43</v>
      </c>
      <c r="I6" s="160">
        <f>Table145[[#This Row],[Costo standard (€/ora)]]*Table145[[#This Row],['# Mesi persona]]*Table145[[#This Row],[Ore/anno]]/12</f>
        <v>0</v>
      </c>
      <c r="J6" s="161">
        <f>Table145[[#This Row],[Costo Personale (€)]]*0.15</f>
        <v>0</v>
      </c>
      <c r="K6" s="161">
        <f>Table145[[#This Row],[Costo Personale (€)]]+Table145[[#This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Table145[[#This Row],[Costo Totale del Personale (€)]]*(Table145[[#This Row],[% intensità agevolazione]]+Table145[[#This Row],[eventuale maggiorazione % intensità agevolazione]])</f>
        <v>0</v>
      </c>
      <c r="Q6" s="162">
        <f>Table145[[#This Row],[Agevolazione]]*Table145[[#This Row],[% agovolazioni localizzate nelle Regioni del Mezzogiorno]]</f>
        <v>0</v>
      </c>
      <c r="R6" s="162">
        <f>Table145[[#This Row],[Agevolazione]]*Table145[[#This Row],[% agevolazioni in investimenti di cui linea di intervento 022
(minimo 25%)]]</f>
        <v>0</v>
      </c>
      <c r="S6" s="162">
        <f>Table145[[#This Row],[Agevolazione]]*Table145[[#This Row],[% agevolazioni in investimenti di cui linea di intervento 023
(minimo 25%)]]</f>
        <v>0</v>
      </c>
      <c r="T6" s="162">
        <f>Table145[[#This Row],[Agevolazione]]*Table145[[#This Row],[% agevolazioni in investimenti di cui linea di intervento 006
(50%)]]</f>
        <v>0</v>
      </c>
      <c r="U6" s="162"/>
    </row>
    <row r="7" spans="1:21">
      <c r="A7" s="122" t="s">
        <v>34</v>
      </c>
      <c r="B7" s="122">
        <v>0.5</v>
      </c>
      <c r="C7" s="122">
        <v>0.15</v>
      </c>
      <c r="D7" s="122"/>
      <c r="E7" s="89" t="s">
        <v>89</v>
      </c>
      <c r="F7" s="163"/>
      <c r="G7" s="159">
        <v>1720</v>
      </c>
      <c r="H7" s="160">
        <v>27</v>
      </c>
      <c r="I7" s="160">
        <f>Table145[[#This Row],[Costo standard (€/ora)]]*Table145[[#This Row],['# Mesi persona]]*Table145[[#This Row],[Ore/anno]]/12</f>
        <v>0</v>
      </c>
      <c r="J7" s="161">
        <f>Table145[[#This Row],[Costo Personale (€)]]*0.15</f>
        <v>0</v>
      </c>
      <c r="K7" s="161">
        <f>Table145[[#This Row],[Costo Personale (€)]]+Table145[[#This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Table145[[#This Row],[Costo Totale del Personale (€)]]*(Table145[[#This Row],[% intensità agevolazione]]+Table145[[#This Row],[eventuale maggiorazione % intensità agevolazione]])</f>
        <v>0</v>
      </c>
      <c r="Q7" s="162">
        <f>Table145[[#This Row],[Agevolazione]]*Table145[[#This Row],[% agovolazioni localizzate nelle Regioni del Mezzogiorno]]</f>
        <v>0</v>
      </c>
      <c r="R7" s="162">
        <f>Table145[[#This Row],[Agevolazione]]*Table145[[#This Row],[% agevolazioni in investimenti di cui linea di intervento 022
(minimo 25%)]]</f>
        <v>0</v>
      </c>
      <c r="S7" s="162">
        <f>Table145[[#This Row],[Agevolazione]]*Table145[[#This Row],[% agevolazioni in investimenti di cui linea di intervento 023
(minimo 25%)]]</f>
        <v>0</v>
      </c>
      <c r="T7" s="162">
        <f>Table145[[#This Row],[Agevolazione]]*Table145[[#This Row],[% agevolazioni in investimenti di cui linea di intervento 006
(50%)]]</f>
        <v>0</v>
      </c>
      <c r="U7" s="162"/>
    </row>
    <row r="8" spans="1:21">
      <c r="A8" s="122" t="s">
        <v>35</v>
      </c>
      <c r="B8" s="122">
        <v>0.25</v>
      </c>
      <c r="C8" s="122">
        <v>0.15</v>
      </c>
      <c r="D8" s="122"/>
      <c r="E8" s="89" t="s">
        <v>87</v>
      </c>
      <c r="F8" s="163"/>
      <c r="G8" s="159">
        <v>1720</v>
      </c>
      <c r="H8" s="160">
        <v>75</v>
      </c>
      <c r="I8" s="160">
        <f>Table145[[#This Row],[Costo standard (€/ora)]]*Table145[[#This Row],['# Mesi persona]]*Table145[[#This Row],[Ore/anno]]/12</f>
        <v>0</v>
      </c>
      <c r="J8" s="161">
        <f>Table145[[#This Row],[Costo Personale (€)]]*0.15</f>
        <v>0</v>
      </c>
      <c r="K8" s="161">
        <f>Table145[[#This Row],[Costo Personale (€)]]+Table145[[#This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Table145[[#This Row],[Costo Totale del Personale (€)]]*(Table145[[#This Row],[% intensità agevolazione]]+Table145[[#This Row],[eventuale maggiorazione % intensità agevolazione]])</f>
        <v>0</v>
      </c>
      <c r="Q8" s="162">
        <f>Table145[[#This Row],[Agevolazione]]*Table145[[#This Row],[% agovolazioni localizzate nelle Regioni del Mezzogiorno]]</f>
        <v>0</v>
      </c>
      <c r="R8" s="162">
        <f>Table145[[#This Row],[Agevolazione]]*Table145[[#This Row],[% agevolazioni in investimenti di cui linea di intervento 022
(minimo 25%)]]</f>
        <v>0</v>
      </c>
      <c r="S8" s="162">
        <f>Table145[[#This Row],[Agevolazione]]*Table145[[#This Row],[% agevolazioni in investimenti di cui linea di intervento 023
(minimo 25%)]]</f>
        <v>0</v>
      </c>
      <c r="T8" s="162">
        <f>Table145[[#This Row],[Agevolazione]]*Table145[[#This Row],[% agevolazioni in investimenti di cui linea di intervento 006
(50%)]]</f>
        <v>0</v>
      </c>
      <c r="U8" s="162"/>
    </row>
    <row r="9" spans="1:21">
      <c r="A9" s="122" t="s">
        <v>35</v>
      </c>
      <c r="B9" s="122">
        <v>0.25</v>
      </c>
      <c r="C9" s="122">
        <v>0.15</v>
      </c>
      <c r="D9" s="122"/>
      <c r="E9" s="89" t="s">
        <v>88</v>
      </c>
      <c r="F9" s="163"/>
      <c r="G9" s="159">
        <v>1720</v>
      </c>
      <c r="H9" s="160">
        <v>43</v>
      </c>
      <c r="I9" s="160">
        <f>Table145[[#This Row],[Costo standard (€/ora)]]*Table145[[#This Row],['# Mesi persona]]*Table145[[#This Row],[Ore/anno]]/12</f>
        <v>0</v>
      </c>
      <c r="J9" s="161">
        <f>Table145[[#This Row],[Costo Personale (€)]]*0.15</f>
        <v>0</v>
      </c>
      <c r="K9" s="161">
        <f>Table145[[#This Row],[Costo Personale (€)]]+Table145[[#This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Table145[[#This Row],[Costo Totale del Personale (€)]]*(Table145[[#This Row],[% intensità agevolazione]]+Table145[[#This Row],[eventuale maggiorazione % intensità agevolazione]])</f>
        <v>0</v>
      </c>
      <c r="Q9" s="162">
        <f>Table145[[#This Row],[Agevolazione]]*Table145[[#This Row],[% agovolazioni localizzate nelle Regioni del Mezzogiorno]]</f>
        <v>0</v>
      </c>
      <c r="R9" s="162">
        <f>Table145[[#This Row],[Agevolazione]]*Table145[[#This Row],[% agevolazioni in investimenti di cui linea di intervento 022
(minimo 25%)]]</f>
        <v>0</v>
      </c>
      <c r="S9" s="162">
        <f>Table145[[#This Row],[Agevolazione]]*Table145[[#This Row],[% agevolazioni in investimenti di cui linea di intervento 023
(minimo 25%)]]</f>
        <v>0</v>
      </c>
      <c r="T9" s="162">
        <f>Table145[[#This Row],[Agevolazione]]*Table145[[#This Row],[% agevolazioni in investimenti di cui linea di intervento 006
(50%)]]</f>
        <v>0</v>
      </c>
      <c r="U9" s="162"/>
    </row>
    <row r="10" spans="1:21">
      <c r="A10" s="122" t="s">
        <v>35</v>
      </c>
      <c r="B10" s="122">
        <v>0.25</v>
      </c>
      <c r="C10" s="122">
        <v>0.15</v>
      </c>
      <c r="D10" s="122"/>
      <c r="E10" s="89" t="s">
        <v>89</v>
      </c>
      <c r="F10" s="163"/>
      <c r="G10" s="159">
        <v>1720</v>
      </c>
      <c r="H10" s="160">
        <v>27</v>
      </c>
      <c r="I10" s="160">
        <f>Table145[[#This Row],[Costo standard (€/ora)]]*Table145[[#This Row],['# Mesi persona]]*Table145[[#This Row],[Ore/anno]]/12</f>
        <v>0</v>
      </c>
      <c r="J10" s="161">
        <f>Table145[[#This Row],[Costo Personale (€)]]*0.15</f>
        <v>0</v>
      </c>
      <c r="K10" s="161">
        <f>Table145[[#This Row],[Costo Personale (€)]]+Table145[[#This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Table145[[#This Row],[Costo Totale del Personale (€)]]*(Table145[[#This Row],[% intensità agevolazione]]+Table145[[#This Row],[eventuale maggiorazione % intensità agevolazione]])</f>
        <v>0</v>
      </c>
      <c r="Q10" s="162">
        <f>Table145[[#This Row],[Agevolazione]]*Table145[[#This Row],[% agovolazioni localizzate nelle Regioni del Mezzogiorno]]</f>
        <v>0</v>
      </c>
      <c r="R10" s="162">
        <f>Table145[[#This Row],[Agevolazione]]*Table145[[#This Row],[% agevolazioni in investimenti di cui linea di intervento 022
(minimo 25%)]]</f>
        <v>0</v>
      </c>
      <c r="S10" s="162">
        <f>Table145[[#This Row],[Agevolazione]]*Table145[[#This Row],[% agevolazioni in investimenti di cui linea di intervento 023
(minimo 25%)]]</f>
        <v>0</v>
      </c>
      <c r="T10" s="162">
        <f>Table145[[#This Row],[Agevolazione]]*Table145[[#This Row],[% agevolazioni in investimenti di cui linea di intervento 006
(50%)]]</f>
        <v>0</v>
      </c>
      <c r="U10" s="162"/>
    </row>
    <row r="11" spans="1:21">
      <c r="A11" s="122" t="s">
        <v>36</v>
      </c>
      <c r="B11" s="122">
        <v>0.5</v>
      </c>
      <c r="C11" s="122"/>
      <c r="D11" s="122"/>
      <c r="E11" s="89" t="s">
        <v>87</v>
      </c>
      <c r="F11" s="163"/>
      <c r="G11" s="159">
        <v>1720</v>
      </c>
      <c r="H11" s="160">
        <v>75</v>
      </c>
      <c r="I11" s="160">
        <f>Table145[[#This Row],[Costo standard (€/ora)]]*Table145[[#This Row],['# Mesi persona]]*Table145[[#This Row],[Ore/anno]]/12</f>
        <v>0</v>
      </c>
      <c r="J11" s="161">
        <f>Table145[[#This Row],[Costo Personale (€)]]*0.15</f>
        <v>0</v>
      </c>
      <c r="K11" s="161">
        <f>Table145[[#This Row],[Costo Personale (€)]]+Table145[[#This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Table145[[#This Row],[Costo Totale del Personale (€)]]*(Table145[[#This Row],[% intensità agevolazione]]+Table145[[#This Row],[eventuale maggiorazione % intensità agevolazione]])</f>
        <v>0</v>
      </c>
      <c r="Q11" s="162">
        <f>Table145[[#This Row],[Agevolazione]]*Table145[[#This Row],[% agovolazioni localizzate nelle Regioni del Mezzogiorno]]</f>
        <v>0</v>
      </c>
      <c r="R11" s="162">
        <f>Table145[[#This Row],[Agevolazione]]*Table145[[#This Row],[% agevolazioni in investimenti di cui linea di intervento 022
(minimo 25%)]]</f>
        <v>0</v>
      </c>
      <c r="S11" s="162">
        <f>Table145[[#This Row],[Agevolazione]]*Table145[[#This Row],[% agevolazioni in investimenti di cui linea di intervento 023
(minimo 25%)]]</f>
        <v>0</v>
      </c>
      <c r="T11" s="162">
        <f>Table145[[#This Row],[Agevolazione]]*Table145[[#This Row],[% agevolazioni in investimenti di cui linea di intervento 006
(50%)]]</f>
        <v>0</v>
      </c>
      <c r="U11" s="162"/>
    </row>
    <row r="12" spans="1:21">
      <c r="A12" s="122" t="s">
        <v>36</v>
      </c>
      <c r="B12" s="122">
        <v>0.5</v>
      </c>
      <c r="C12" s="122"/>
      <c r="D12" s="137"/>
      <c r="E12" s="89" t="s">
        <v>88</v>
      </c>
      <c r="F12" s="163"/>
      <c r="G12" s="159">
        <v>1720</v>
      </c>
      <c r="H12" s="160">
        <v>43</v>
      </c>
      <c r="I12" s="160">
        <f>Table145[[#This Row],[Costo standard (€/ora)]]*Table145[[#This Row],['# Mesi persona]]*Table145[[#This Row],[Ore/anno]]/12</f>
        <v>0</v>
      </c>
      <c r="J12" s="161">
        <f>Table145[[#This Row],[Costo Personale (€)]]*0.15</f>
        <v>0</v>
      </c>
      <c r="K12" s="161">
        <f>Table145[[#This Row],[Costo Personale (€)]]+Table145[[#This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Table145[[#This Row],[Costo Totale del Personale (€)]]*(Table145[[#This Row],[% intensità agevolazione]]+Table145[[#This Row],[eventuale maggiorazione % intensità agevolazione]])</f>
        <v>0</v>
      </c>
      <c r="Q12" s="162">
        <f>Table145[[#This Row],[Agevolazione]]*Table145[[#This Row],[% agovolazioni localizzate nelle Regioni del Mezzogiorno]]</f>
        <v>0</v>
      </c>
      <c r="R12" s="162">
        <f>Table145[[#This Row],[Agevolazione]]*Table145[[#This Row],[% agevolazioni in investimenti di cui linea di intervento 022
(minimo 25%)]]</f>
        <v>0</v>
      </c>
      <c r="S12" s="162">
        <f>Table145[[#This Row],[Agevolazione]]*Table145[[#This Row],[% agevolazioni in investimenti di cui linea di intervento 023
(minimo 25%)]]</f>
        <v>0</v>
      </c>
      <c r="T12" s="162">
        <f>Table145[[#This Row],[Agevolazione]]*Table145[[#This Row],[% agevolazioni in investimenti di cui linea di intervento 006
(50%)]]</f>
        <v>0</v>
      </c>
      <c r="U12" s="162"/>
    </row>
    <row r="13" spans="1:21" ht="16.5" thickBot="1">
      <c r="A13" s="122" t="s">
        <v>36</v>
      </c>
      <c r="B13" s="122">
        <v>0.5</v>
      </c>
      <c r="C13" s="122"/>
      <c r="D13" s="137"/>
      <c r="E13" s="89" t="s">
        <v>89</v>
      </c>
      <c r="F13" s="164"/>
      <c r="G13" s="159">
        <v>1720</v>
      </c>
      <c r="H13" s="160">
        <v>27</v>
      </c>
      <c r="I13" s="160">
        <f>Table145[[#This Row],[Costo standard (€/ora)]]*Table145[[#This Row],['# Mesi persona]]*Table145[[#This Row],[Ore/anno]]/12</f>
        <v>0</v>
      </c>
      <c r="J13" s="161">
        <f>Table145[[#This Row],[Costo Personale (€)]]*0.15</f>
        <v>0</v>
      </c>
      <c r="K13" s="161">
        <f>Table145[[#This Row],[Costo Personale (€)]]+Table145[[#This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Table145[[#This Row],[Costo Totale del Personale (€)]]*(Table145[[#This Row],[% intensità agevolazione]]+Table145[[#This Row],[eventuale maggiorazione % intensità agevolazione]])</f>
        <v>0</v>
      </c>
      <c r="Q13" s="162">
        <f>Table145[[#This Row],[Agevolazione]]*Table145[[#This Row],[% agovolazioni localizzate nelle Regioni del Mezzogiorno]]</f>
        <v>0</v>
      </c>
      <c r="R13" s="162">
        <f>Table145[[#This Row],[Agevolazione]]*Table145[[#This Row],[% agevolazioni in investimenti di cui linea di intervento 022
(minimo 25%)]]</f>
        <v>0</v>
      </c>
      <c r="S13" s="162">
        <f>Table145[[#This Row],[Agevolazione]]*Table145[[#This Row],[% agevolazioni in investimenti di cui linea di intervento 023
(minimo 25%)]]</f>
        <v>0</v>
      </c>
      <c r="T13" s="162">
        <f>Table145[[#This Row],[Agevolazione]]*Table145[[#This Row],[% agevolazioni in investimenti di cui linea di intervento 006
(50%)]]</f>
        <v>0</v>
      </c>
      <c r="U13" s="165"/>
    </row>
    <row r="14" spans="1:21" ht="16.5" thickBot="1">
      <c r="A14" s="166"/>
      <c r="B14" s="166"/>
      <c r="D14" s="125"/>
      <c r="F14" s="125"/>
      <c r="G14" s="124"/>
      <c r="J14" s="129" t="s">
        <v>90</v>
      </c>
      <c r="K14" s="131">
        <f>SUM(K2:K13)</f>
        <v>0</v>
      </c>
      <c r="O14" s="129" t="s">
        <v>37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33</v>
      </c>
      <c r="K16" s="127">
        <f>K2+K3+K4</f>
        <v>0</v>
      </c>
      <c r="O16" s="126" t="s">
        <v>33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34</v>
      </c>
      <c r="K17" s="127">
        <f>K5+K6+K7</f>
        <v>0</v>
      </c>
      <c r="O17" s="126" t="s">
        <v>34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35</v>
      </c>
      <c r="K18" s="127">
        <f>K8+K9+K10</f>
        <v>0</v>
      </c>
      <c r="O18" s="126" t="s">
        <v>35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36</v>
      </c>
      <c r="K19" s="127">
        <f>K11+K12+K13</f>
        <v>0</v>
      </c>
      <c r="O19" s="126" t="s">
        <v>36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ht="75">
      <c r="A21" s="117" t="s">
        <v>67</v>
      </c>
      <c r="B21" s="117" t="s">
        <v>68</v>
      </c>
      <c r="C21" s="117" t="s">
        <v>69</v>
      </c>
      <c r="D21" s="90"/>
      <c r="H21" s="116" t="s">
        <v>91</v>
      </c>
      <c r="I21" s="116" t="s">
        <v>92</v>
      </c>
      <c r="J21" s="116" t="s">
        <v>93</v>
      </c>
      <c r="K21" s="116" t="s">
        <v>94</v>
      </c>
      <c r="L21" s="117" t="s">
        <v>95</v>
      </c>
      <c r="M21" s="117" t="s">
        <v>96</v>
      </c>
      <c r="N21" s="117" t="s">
        <v>97</v>
      </c>
      <c r="O21" s="118" t="s">
        <v>98</v>
      </c>
      <c r="P21" s="118" t="s">
        <v>82</v>
      </c>
      <c r="Q21" s="118" t="s">
        <v>83</v>
      </c>
      <c r="R21" s="118" t="s">
        <v>99</v>
      </c>
      <c r="S21" s="118" t="s">
        <v>100</v>
      </c>
      <c r="T21" s="118" t="s">
        <v>101</v>
      </c>
    </row>
    <row r="22" spans="1:21">
      <c r="A22" s="119" t="s">
        <v>33</v>
      </c>
      <c r="B22" s="119">
        <v>1</v>
      </c>
      <c r="C22" s="119"/>
      <c r="D22" s="137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34</v>
      </c>
      <c r="B23" s="119">
        <v>0.5</v>
      </c>
      <c r="C23" s="119">
        <v>0.15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35</v>
      </c>
      <c r="B24" s="119">
        <v>0.25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36</v>
      </c>
      <c r="B25" s="120">
        <v>0.5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90</v>
      </c>
      <c r="K26" s="124">
        <f>SUM(K22:K25)</f>
        <v>0</v>
      </c>
      <c r="O26" s="125" t="s">
        <v>37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102</v>
      </c>
      <c r="N28" t="s">
        <v>103</v>
      </c>
    </row>
    <row r="29" spans="1:21">
      <c r="J29" s="126" t="s">
        <v>33</v>
      </c>
      <c r="K29" s="127">
        <f>K22+K16</f>
        <v>0</v>
      </c>
      <c r="O29" s="126" t="s">
        <v>33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34</v>
      </c>
      <c r="K30" s="127">
        <f>K23+K17</f>
        <v>0</v>
      </c>
      <c r="O30" s="126" t="s">
        <v>34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35</v>
      </c>
      <c r="K31" s="127">
        <f>K24+K18</f>
        <v>0</v>
      </c>
      <c r="O31" s="126" t="s">
        <v>35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36</v>
      </c>
      <c r="K32" s="127">
        <f>K25+K19</f>
        <v>0</v>
      </c>
      <c r="O32" s="126" t="s">
        <v>36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90</v>
      </c>
      <c r="K34" s="124">
        <f>SUM(K29:K33)</f>
        <v>0</v>
      </c>
      <c r="O34" s="125" t="s">
        <v>37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104</v>
      </c>
      <c r="K35" s="124">
        <f>K26+K14</f>
        <v>0</v>
      </c>
    </row>
    <row r="37" spans="8:39">
      <c r="H37" s="191" t="s">
        <v>33</v>
      </c>
      <c r="I37" s="191"/>
      <c r="J37" s="191"/>
      <c r="K37" s="191"/>
      <c r="L37" s="191"/>
      <c r="M37" s="191"/>
      <c r="N37" s="191" t="s">
        <v>34</v>
      </c>
      <c r="O37" s="191"/>
      <c r="P37" s="191"/>
      <c r="Q37" s="191"/>
      <c r="R37" s="191"/>
      <c r="S37" s="191"/>
      <c r="T37" s="191"/>
      <c r="U37" s="191" t="s">
        <v>35</v>
      </c>
      <c r="V37" s="191"/>
      <c r="W37" s="191"/>
      <c r="X37" s="191"/>
      <c r="Y37" s="191"/>
      <c r="Z37" s="191"/>
      <c r="AA37" s="191"/>
      <c r="AB37" s="191" t="s">
        <v>36</v>
      </c>
      <c r="AC37" s="191"/>
      <c r="AD37" s="191"/>
      <c r="AE37" s="191"/>
      <c r="AF37" s="191"/>
      <c r="AG37" s="191"/>
      <c r="AH37" s="190" t="s">
        <v>37</v>
      </c>
      <c r="AI37" s="190"/>
      <c r="AJ37" s="190"/>
      <c r="AK37" s="190"/>
      <c r="AL37" s="190"/>
      <c r="AM37" s="190"/>
    </row>
    <row r="38" spans="8:39" ht="105">
      <c r="H38" s="104" t="s">
        <v>38</v>
      </c>
      <c r="I38" s="105" t="s">
        <v>39</v>
      </c>
      <c r="J38" s="104" t="s">
        <v>40</v>
      </c>
      <c r="K38" s="104" t="s">
        <v>41</v>
      </c>
      <c r="L38" s="104" t="s">
        <v>42</v>
      </c>
      <c r="M38" s="104" t="s">
        <v>43</v>
      </c>
      <c r="N38" s="104" t="s">
        <v>38</v>
      </c>
      <c r="O38" s="105" t="s">
        <v>44</v>
      </c>
      <c r="P38" s="104" t="s">
        <v>40</v>
      </c>
      <c r="Q38" s="104" t="s">
        <v>41</v>
      </c>
      <c r="R38" s="104" t="s">
        <v>42</v>
      </c>
      <c r="S38" s="104" t="s">
        <v>43</v>
      </c>
      <c r="T38" s="104" t="s">
        <v>105</v>
      </c>
      <c r="U38" s="104" t="s">
        <v>38</v>
      </c>
      <c r="V38" s="105" t="s">
        <v>44</v>
      </c>
      <c r="W38" s="104" t="s">
        <v>40</v>
      </c>
      <c r="X38" s="104" t="s">
        <v>41</v>
      </c>
      <c r="Y38" s="104" t="s">
        <v>42</v>
      </c>
      <c r="Z38" s="104" t="s">
        <v>43</v>
      </c>
      <c r="AA38" s="104" t="s">
        <v>105</v>
      </c>
      <c r="AB38" s="104" t="s">
        <v>38</v>
      </c>
      <c r="AC38" s="105" t="s">
        <v>39</v>
      </c>
      <c r="AD38" s="104" t="s">
        <v>40</v>
      </c>
      <c r="AE38" s="104" t="s">
        <v>41</v>
      </c>
      <c r="AF38" s="104" t="s">
        <v>42</v>
      </c>
      <c r="AG38" s="104" t="s">
        <v>43</v>
      </c>
      <c r="AH38" s="111" t="s">
        <v>47</v>
      </c>
      <c r="AI38" s="111" t="s">
        <v>48</v>
      </c>
      <c r="AJ38" s="111" t="s">
        <v>40</v>
      </c>
      <c r="AK38" s="111" t="s">
        <v>41</v>
      </c>
      <c r="AL38" s="111" t="s">
        <v>42</v>
      </c>
      <c r="AM38" s="111" t="s">
        <v>43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0.65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0.4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0.5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s="177" customFormat="1" ht="60">
      <c r="H42" s="178" t="s">
        <v>51</v>
      </c>
      <c r="I42" s="178" t="s">
        <v>52</v>
      </c>
      <c r="J42" s="178" t="s">
        <v>106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1" zoomScale="80" zoomScaleNormal="80" workbookViewId="0">
      <selection activeCell="V27" sqref="V27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176" customFormat="1" ht="74.25" customHeight="1" thickBot="1">
      <c r="A1" s="174" t="s">
        <v>67</v>
      </c>
      <c r="B1" s="174" t="s">
        <v>68</v>
      </c>
      <c r="C1" s="174" t="s">
        <v>69</v>
      </c>
      <c r="D1" s="174" t="s">
        <v>70</v>
      </c>
      <c r="E1" s="175" t="s">
        <v>71</v>
      </c>
      <c r="F1" s="175" t="s">
        <v>72</v>
      </c>
      <c r="G1" s="175" t="s">
        <v>73</v>
      </c>
      <c r="H1" s="175" t="s">
        <v>74</v>
      </c>
      <c r="I1" s="175" t="s">
        <v>75</v>
      </c>
      <c r="J1" s="175" t="s">
        <v>76</v>
      </c>
      <c r="K1" s="175" t="s">
        <v>77</v>
      </c>
      <c r="L1" s="174" t="s">
        <v>78</v>
      </c>
      <c r="M1" s="174" t="s">
        <v>79</v>
      </c>
      <c r="N1" s="174" t="s">
        <v>80</v>
      </c>
      <c r="O1" s="174" t="s">
        <v>81</v>
      </c>
      <c r="P1" s="174" t="s">
        <v>82</v>
      </c>
      <c r="Q1" s="174" t="s">
        <v>83</v>
      </c>
      <c r="R1" s="174" t="s">
        <v>84</v>
      </c>
      <c r="S1" s="174" t="s">
        <v>85</v>
      </c>
      <c r="T1" s="174" t="s">
        <v>86</v>
      </c>
      <c r="U1" s="175"/>
    </row>
    <row r="2" spans="1:21">
      <c r="A2" s="122" t="s">
        <v>33</v>
      </c>
      <c r="B2" s="122">
        <v>1</v>
      </c>
      <c r="C2" s="122"/>
      <c r="D2" s="122"/>
      <c r="E2" s="89" t="s">
        <v>87</v>
      </c>
      <c r="F2" s="158"/>
      <c r="G2" s="159">
        <v>1720</v>
      </c>
      <c r="H2" s="160">
        <v>75</v>
      </c>
      <c r="I2" s="160">
        <f>Table1456[[#This Row],[Costo standard (€/ora)]]*Table1456[[#This Row],['# Mesi persona]]*Table1456[[#This Row],[Ore/anno]]/12</f>
        <v>0</v>
      </c>
      <c r="J2" s="161">
        <f>Table1456[[#This Row],[Costo Personale (€)]]*0.15</f>
        <v>0</v>
      </c>
      <c r="K2" s="161">
        <f>Table1456[[#This Row],[Costo Personale (€)]]+Table1456[[#This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Table1456[[#This Row],[Costo Totale del Personale (€)]]*(Table1456[[#This Row],[% intensità agevolazione]]+Table1456[[#This Row],[eventuale maggiorazione % intensità agevolazione]])</f>
        <v>0</v>
      </c>
      <c r="Q2" s="162">
        <f>Table1456[[#This Row],[Agevolazione]]*Table1456[[#This Row],[% agovolazioni localizzate nelle Regioni del Mezzogiorno]]</f>
        <v>0</v>
      </c>
      <c r="R2" s="162">
        <f>Table1456[[#This Row],[Agevolazione]]*Table1456[[#This Row],[% agevolazioni in investimenti di cui linea di intervento 022
(minimo 25%)]]</f>
        <v>0</v>
      </c>
      <c r="S2" s="162">
        <f>Table1456[[#This Row],[Agevolazione]]*Table1456[[#This Row],[% agevolazioni in investimenti di cui linea di intervento 023
(minimo 25%)]]</f>
        <v>0</v>
      </c>
      <c r="T2" s="162">
        <f>Table1456[[#This Row],[Agevolazione]]*Table1456[[#This Row],[% agevolazioni in investimenti di cui linea di intervento 006
(50%)]]</f>
        <v>0</v>
      </c>
      <c r="U2" s="162"/>
    </row>
    <row r="3" spans="1:21">
      <c r="A3" s="122" t="s">
        <v>33</v>
      </c>
      <c r="B3" s="122">
        <v>1</v>
      </c>
      <c r="C3" s="122"/>
      <c r="D3" s="122"/>
      <c r="E3" s="89" t="s">
        <v>88</v>
      </c>
      <c r="F3" s="163"/>
      <c r="G3" s="159">
        <v>1720</v>
      </c>
      <c r="H3" s="160">
        <v>43</v>
      </c>
      <c r="I3" s="160">
        <f>Table1456[[#This Row],[Costo standard (€/ora)]]*Table1456[[#This Row],['# Mesi persona]]*Table1456[[#This Row],[Ore/anno]]/12</f>
        <v>0</v>
      </c>
      <c r="J3" s="161">
        <f>Table1456[[#This Row],[Costo Personale (€)]]*0.15</f>
        <v>0</v>
      </c>
      <c r="K3" s="161">
        <f>Table1456[[#This Row],[Costo Personale (€)]]+Table1456[[#This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Table1456[[#This Row],[Costo Totale del Personale (€)]]*(Table1456[[#This Row],[% intensità agevolazione]]+Table1456[[#This Row],[eventuale maggiorazione % intensità agevolazione]])</f>
        <v>0</v>
      </c>
      <c r="Q3" s="162">
        <f>Table1456[[#This Row],[Agevolazione]]*Table1456[[#This Row],[% agovolazioni localizzate nelle Regioni del Mezzogiorno]]</f>
        <v>0</v>
      </c>
      <c r="R3" s="162">
        <f>Table1456[[#This Row],[Agevolazione]]*Table1456[[#This Row],[% agevolazioni in investimenti di cui linea di intervento 022
(minimo 25%)]]</f>
        <v>0</v>
      </c>
      <c r="S3" s="162">
        <f>Table1456[[#This Row],[Agevolazione]]*Table1456[[#This Row],[% agevolazioni in investimenti di cui linea di intervento 023
(minimo 25%)]]</f>
        <v>0</v>
      </c>
      <c r="T3" s="162">
        <f>Table1456[[#This Row],[Agevolazione]]*Table1456[[#This Row],[% agevolazioni in investimenti di cui linea di intervento 006
(50%)]]</f>
        <v>0</v>
      </c>
      <c r="U3" s="162"/>
    </row>
    <row r="4" spans="1:21">
      <c r="A4" s="122" t="s">
        <v>33</v>
      </c>
      <c r="B4" s="122">
        <v>1</v>
      </c>
      <c r="C4" s="122"/>
      <c r="D4" s="122"/>
      <c r="E4" s="89" t="s">
        <v>89</v>
      </c>
      <c r="F4" s="163"/>
      <c r="G4" s="159">
        <v>1720</v>
      </c>
      <c r="H4" s="160">
        <v>27</v>
      </c>
      <c r="I4" s="160">
        <f>Table1456[[#This Row],[Costo standard (€/ora)]]*Table1456[[#This Row],['# Mesi persona]]*Table1456[[#This Row],[Ore/anno]]/12</f>
        <v>0</v>
      </c>
      <c r="J4" s="161">
        <f>Table1456[[#This Row],[Costo Personale (€)]]*0.15</f>
        <v>0</v>
      </c>
      <c r="K4" s="161">
        <f>Table1456[[#This Row],[Costo Personale (€)]]+Table1456[[#This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Table1456[[#This Row],[Costo Totale del Personale (€)]]*(Table1456[[#This Row],[% intensità agevolazione]]+Table1456[[#This Row],[eventuale maggiorazione % intensità agevolazione]])</f>
        <v>0</v>
      </c>
      <c r="Q4" s="162">
        <f>Table1456[[#This Row],[Agevolazione]]*Table1456[[#This Row],[% agovolazioni localizzate nelle Regioni del Mezzogiorno]]</f>
        <v>0</v>
      </c>
      <c r="R4" s="162">
        <f>Table1456[[#This Row],[Agevolazione]]*Table1456[[#This Row],[% agevolazioni in investimenti di cui linea di intervento 022
(minimo 25%)]]</f>
        <v>0</v>
      </c>
      <c r="S4" s="162">
        <f>Table1456[[#This Row],[Agevolazione]]*Table1456[[#This Row],[% agevolazioni in investimenti di cui linea di intervento 023
(minimo 25%)]]</f>
        <v>0</v>
      </c>
      <c r="T4" s="162">
        <f>Table1456[[#This Row],[Agevolazione]]*Table1456[[#This Row],[% agevolazioni in investimenti di cui linea di intervento 006
(50%)]]</f>
        <v>0</v>
      </c>
      <c r="U4" s="162"/>
    </row>
    <row r="5" spans="1:21">
      <c r="A5" s="122" t="s">
        <v>34</v>
      </c>
      <c r="B5" s="122">
        <v>0.6</v>
      </c>
      <c r="C5" s="122">
        <v>0.15</v>
      </c>
      <c r="D5" s="122"/>
      <c r="E5" s="89" t="s">
        <v>87</v>
      </c>
      <c r="F5" s="163"/>
      <c r="G5" s="159">
        <v>1720</v>
      </c>
      <c r="H5" s="160">
        <v>75</v>
      </c>
      <c r="I5" s="160">
        <f>Table1456[[#This Row],[Costo standard (€/ora)]]*Table1456[[#This Row],['# Mesi persona]]*Table1456[[#This Row],[Ore/anno]]/12</f>
        <v>0</v>
      </c>
      <c r="J5" s="161">
        <f>Table1456[[#This Row],[Costo Personale (€)]]*0.15</f>
        <v>0</v>
      </c>
      <c r="K5" s="161">
        <f>Table1456[[#This Row],[Costo Personale (€)]]+Table1456[[#This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Table1456[[#This Row],[Costo Totale del Personale (€)]]*(Table1456[[#This Row],[% intensità agevolazione]]+Table1456[[#This Row],[eventuale maggiorazione % intensità agevolazione]])</f>
        <v>0</v>
      </c>
      <c r="Q5" s="162">
        <f>Table1456[[#This Row],[Agevolazione]]*Table1456[[#This Row],[% agovolazioni localizzate nelle Regioni del Mezzogiorno]]</f>
        <v>0</v>
      </c>
      <c r="R5" s="162">
        <f>Table1456[[#This Row],[Agevolazione]]*Table1456[[#This Row],[% agevolazioni in investimenti di cui linea di intervento 022
(minimo 25%)]]</f>
        <v>0</v>
      </c>
      <c r="S5" s="162">
        <f>Table1456[[#This Row],[Agevolazione]]*Table1456[[#This Row],[% agevolazioni in investimenti di cui linea di intervento 023
(minimo 25%)]]</f>
        <v>0</v>
      </c>
      <c r="T5" s="162">
        <f>Table1456[[#This Row],[Agevolazione]]*Table1456[[#This Row],[% agevolazioni in investimenti di cui linea di intervento 006
(50%)]]</f>
        <v>0</v>
      </c>
      <c r="U5" s="162"/>
    </row>
    <row r="6" spans="1:21">
      <c r="A6" s="122" t="s">
        <v>34</v>
      </c>
      <c r="B6" s="122">
        <v>0.6</v>
      </c>
      <c r="C6" s="122">
        <v>0.15</v>
      </c>
      <c r="D6" s="122"/>
      <c r="E6" s="89" t="s">
        <v>88</v>
      </c>
      <c r="F6" s="163"/>
      <c r="G6" s="159">
        <v>1720</v>
      </c>
      <c r="H6" s="160">
        <v>43</v>
      </c>
      <c r="I6" s="160">
        <f>Table1456[[#This Row],[Costo standard (€/ora)]]*Table1456[[#This Row],['# Mesi persona]]*Table1456[[#This Row],[Ore/anno]]/12</f>
        <v>0</v>
      </c>
      <c r="J6" s="161">
        <f>Table1456[[#This Row],[Costo Personale (€)]]*0.15</f>
        <v>0</v>
      </c>
      <c r="K6" s="161">
        <f>Table1456[[#This Row],[Costo Personale (€)]]+Table1456[[#This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Table1456[[#This Row],[Costo Totale del Personale (€)]]*(Table1456[[#This Row],[% intensità agevolazione]]+Table1456[[#This Row],[eventuale maggiorazione % intensità agevolazione]])</f>
        <v>0</v>
      </c>
      <c r="Q6" s="162">
        <f>Table1456[[#This Row],[Agevolazione]]*Table1456[[#This Row],[% agovolazioni localizzate nelle Regioni del Mezzogiorno]]</f>
        <v>0</v>
      </c>
      <c r="R6" s="162">
        <f>Table1456[[#This Row],[Agevolazione]]*Table1456[[#This Row],[% agevolazioni in investimenti di cui linea di intervento 022
(minimo 25%)]]</f>
        <v>0</v>
      </c>
      <c r="S6" s="162">
        <f>Table1456[[#This Row],[Agevolazione]]*Table1456[[#This Row],[% agevolazioni in investimenti di cui linea di intervento 023
(minimo 25%)]]</f>
        <v>0</v>
      </c>
      <c r="T6" s="162">
        <f>Table1456[[#This Row],[Agevolazione]]*Table1456[[#This Row],[% agevolazioni in investimenti di cui linea di intervento 006
(50%)]]</f>
        <v>0</v>
      </c>
      <c r="U6" s="162"/>
    </row>
    <row r="7" spans="1:21">
      <c r="A7" s="122" t="s">
        <v>34</v>
      </c>
      <c r="B7" s="122">
        <v>0.6</v>
      </c>
      <c r="C7" s="122">
        <v>0.15</v>
      </c>
      <c r="D7" s="122"/>
      <c r="E7" s="89" t="s">
        <v>89</v>
      </c>
      <c r="F7" s="163"/>
      <c r="G7" s="159">
        <v>1720</v>
      </c>
      <c r="H7" s="160">
        <v>27</v>
      </c>
      <c r="I7" s="160">
        <f>Table1456[[#This Row],[Costo standard (€/ora)]]*Table1456[[#This Row],['# Mesi persona]]*Table1456[[#This Row],[Ore/anno]]/12</f>
        <v>0</v>
      </c>
      <c r="J7" s="161">
        <f>Table1456[[#This Row],[Costo Personale (€)]]*0.15</f>
        <v>0</v>
      </c>
      <c r="K7" s="161">
        <f>Table1456[[#This Row],[Costo Personale (€)]]+Table1456[[#This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Table1456[[#This Row],[Costo Totale del Personale (€)]]*(Table1456[[#This Row],[% intensità agevolazione]]+Table1456[[#This Row],[eventuale maggiorazione % intensità agevolazione]])</f>
        <v>0</v>
      </c>
      <c r="Q7" s="162">
        <f>Table1456[[#This Row],[Agevolazione]]*Table1456[[#This Row],[% agovolazioni localizzate nelle Regioni del Mezzogiorno]]</f>
        <v>0</v>
      </c>
      <c r="R7" s="162">
        <f>Table1456[[#This Row],[Agevolazione]]*Table1456[[#This Row],[% agevolazioni in investimenti di cui linea di intervento 022
(minimo 25%)]]</f>
        <v>0</v>
      </c>
      <c r="S7" s="162">
        <f>Table1456[[#This Row],[Agevolazione]]*Table1456[[#This Row],[% agevolazioni in investimenti di cui linea di intervento 023
(minimo 25%)]]</f>
        <v>0</v>
      </c>
      <c r="T7" s="162">
        <f>Table1456[[#This Row],[Agevolazione]]*Table1456[[#This Row],[% agevolazioni in investimenti di cui linea di intervento 006
(50%)]]</f>
        <v>0</v>
      </c>
      <c r="U7" s="162"/>
    </row>
    <row r="8" spans="1:21">
      <c r="A8" s="122" t="s">
        <v>35</v>
      </c>
      <c r="B8" s="122">
        <v>0.35</v>
      </c>
      <c r="C8" s="122">
        <v>0.15</v>
      </c>
      <c r="D8" s="122"/>
      <c r="E8" s="89" t="s">
        <v>87</v>
      </c>
      <c r="F8" s="163"/>
      <c r="G8" s="159">
        <v>1720</v>
      </c>
      <c r="H8" s="160">
        <v>75</v>
      </c>
      <c r="I8" s="160">
        <f>Table1456[[#This Row],[Costo standard (€/ora)]]*Table1456[[#This Row],['# Mesi persona]]*Table1456[[#This Row],[Ore/anno]]/12</f>
        <v>0</v>
      </c>
      <c r="J8" s="161">
        <f>Table1456[[#This Row],[Costo Personale (€)]]*0.15</f>
        <v>0</v>
      </c>
      <c r="K8" s="161">
        <f>Table1456[[#This Row],[Costo Personale (€)]]+Table1456[[#This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Table1456[[#This Row],[Costo Totale del Personale (€)]]*(Table1456[[#This Row],[% intensità agevolazione]]+Table1456[[#This Row],[eventuale maggiorazione % intensità agevolazione]])</f>
        <v>0</v>
      </c>
      <c r="Q8" s="162">
        <f>Table1456[[#This Row],[Agevolazione]]*Table1456[[#This Row],[% agovolazioni localizzate nelle Regioni del Mezzogiorno]]</f>
        <v>0</v>
      </c>
      <c r="R8" s="162">
        <f>Table1456[[#This Row],[Agevolazione]]*Table1456[[#This Row],[% agevolazioni in investimenti di cui linea di intervento 022
(minimo 25%)]]</f>
        <v>0</v>
      </c>
      <c r="S8" s="162">
        <f>Table1456[[#This Row],[Agevolazione]]*Table1456[[#This Row],[% agevolazioni in investimenti di cui linea di intervento 023
(minimo 25%)]]</f>
        <v>0</v>
      </c>
      <c r="T8" s="162">
        <f>Table1456[[#This Row],[Agevolazione]]*Table1456[[#This Row],[% agevolazioni in investimenti di cui linea di intervento 006
(50%)]]</f>
        <v>0</v>
      </c>
      <c r="U8" s="162"/>
    </row>
    <row r="9" spans="1:21">
      <c r="A9" s="122" t="s">
        <v>35</v>
      </c>
      <c r="B9" s="122">
        <v>0.35</v>
      </c>
      <c r="C9" s="122">
        <v>0.15</v>
      </c>
      <c r="D9" s="122"/>
      <c r="E9" s="89" t="s">
        <v>88</v>
      </c>
      <c r="F9" s="163"/>
      <c r="G9" s="159">
        <v>1720</v>
      </c>
      <c r="H9" s="160">
        <v>43</v>
      </c>
      <c r="I9" s="160">
        <f>Table1456[[#This Row],[Costo standard (€/ora)]]*Table1456[[#This Row],['# Mesi persona]]*Table1456[[#This Row],[Ore/anno]]/12</f>
        <v>0</v>
      </c>
      <c r="J9" s="161">
        <f>Table1456[[#This Row],[Costo Personale (€)]]*0.15</f>
        <v>0</v>
      </c>
      <c r="K9" s="161">
        <f>Table1456[[#This Row],[Costo Personale (€)]]+Table1456[[#This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Table1456[[#This Row],[Costo Totale del Personale (€)]]*(Table1456[[#This Row],[% intensità agevolazione]]+Table1456[[#This Row],[eventuale maggiorazione % intensità agevolazione]])</f>
        <v>0</v>
      </c>
      <c r="Q9" s="162">
        <f>Table1456[[#This Row],[Agevolazione]]*Table1456[[#This Row],[% agovolazioni localizzate nelle Regioni del Mezzogiorno]]</f>
        <v>0</v>
      </c>
      <c r="R9" s="162">
        <f>Table1456[[#This Row],[Agevolazione]]*Table1456[[#This Row],[% agevolazioni in investimenti di cui linea di intervento 022
(minimo 25%)]]</f>
        <v>0</v>
      </c>
      <c r="S9" s="162">
        <f>Table1456[[#This Row],[Agevolazione]]*Table1456[[#This Row],[% agevolazioni in investimenti di cui linea di intervento 023
(minimo 25%)]]</f>
        <v>0</v>
      </c>
      <c r="T9" s="162">
        <f>Table1456[[#This Row],[Agevolazione]]*Table1456[[#This Row],[% agevolazioni in investimenti di cui linea di intervento 006
(50%)]]</f>
        <v>0</v>
      </c>
      <c r="U9" s="162"/>
    </row>
    <row r="10" spans="1:21">
      <c r="A10" s="122" t="s">
        <v>35</v>
      </c>
      <c r="B10" s="122">
        <v>0.35</v>
      </c>
      <c r="C10" s="122">
        <v>0.15</v>
      </c>
      <c r="D10" s="122"/>
      <c r="E10" s="89" t="s">
        <v>89</v>
      </c>
      <c r="F10" s="163"/>
      <c r="G10" s="159">
        <v>1720</v>
      </c>
      <c r="H10" s="160">
        <v>27</v>
      </c>
      <c r="I10" s="160">
        <f>Table1456[[#This Row],[Costo standard (€/ora)]]*Table1456[[#This Row],['# Mesi persona]]*Table1456[[#This Row],[Ore/anno]]/12</f>
        <v>0</v>
      </c>
      <c r="J10" s="161">
        <f>Table1456[[#This Row],[Costo Personale (€)]]*0.15</f>
        <v>0</v>
      </c>
      <c r="K10" s="161">
        <f>Table1456[[#This Row],[Costo Personale (€)]]+Table1456[[#This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Table1456[[#This Row],[Costo Totale del Personale (€)]]*(Table1456[[#This Row],[% intensità agevolazione]]+Table1456[[#This Row],[eventuale maggiorazione % intensità agevolazione]])</f>
        <v>0</v>
      </c>
      <c r="Q10" s="162">
        <f>Table1456[[#This Row],[Agevolazione]]*Table1456[[#This Row],[% agovolazioni localizzate nelle Regioni del Mezzogiorno]]</f>
        <v>0</v>
      </c>
      <c r="R10" s="162">
        <f>Table1456[[#This Row],[Agevolazione]]*Table1456[[#This Row],[% agevolazioni in investimenti di cui linea di intervento 022
(minimo 25%)]]</f>
        <v>0</v>
      </c>
      <c r="S10" s="162">
        <f>Table1456[[#This Row],[Agevolazione]]*Table1456[[#This Row],[% agevolazioni in investimenti di cui linea di intervento 023
(minimo 25%)]]</f>
        <v>0</v>
      </c>
      <c r="T10" s="162">
        <f>Table1456[[#This Row],[Agevolazione]]*Table1456[[#This Row],[% agevolazioni in investimenti di cui linea di intervento 006
(50%)]]</f>
        <v>0</v>
      </c>
      <c r="U10" s="162"/>
    </row>
    <row r="11" spans="1:21">
      <c r="A11" s="122" t="s">
        <v>36</v>
      </c>
      <c r="B11" s="122">
        <v>0.6</v>
      </c>
      <c r="C11" s="122"/>
      <c r="D11" s="122"/>
      <c r="E11" s="89" t="s">
        <v>87</v>
      </c>
      <c r="F11" s="163"/>
      <c r="G11" s="159">
        <v>1720</v>
      </c>
      <c r="H11" s="160">
        <v>75</v>
      </c>
      <c r="I11" s="160">
        <f>Table1456[[#This Row],[Costo standard (€/ora)]]*Table1456[[#This Row],['# Mesi persona]]*Table1456[[#This Row],[Ore/anno]]/12</f>
        <v>0</v>
      </c>
      <c r="J11" s="161">
        <f>Table1456[[#This Row],[Costo Personale (€)]]*0.15</f>
        <v>0</v>
      </c>
      <c r="K11" s="161">
        <f>Table1456[[#This Row],[Costo Personale (€)]]+Table1456[[#This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Table1456[[#This Row],[Costo Totale del Personale (€)]]*(Table1456[[#This Row],[% intensità agevolazione]]+Table1456[[#This Row],[eventuale maggiorazione % intensità agevolazione]])</f>
        <v>0</v>
      </c>
      <c r="Q11" s="162">
        <f>Table1456[[#This Row],[Agevolazione]]*Table1456[[#This Row],[% agovolazioni localizzate nelle Regioni del Mezzogiorno]]</f>
        <v>0</v>
      </c>
      <c r="R11" s="162">
        <f>Table1456[[#This Row],[Agevolazione]]*Table1456[[#This Row],[% agevolazioni in investimenti di cui linea di intervento 022
(minimo 25%)]]</f>
        <v>0</v>
      </c>
      <c r="S11" s="162">
        <f>Table1456[[#This Row],[Agevolazione]]*Table1456[[#This Row],[% agevolazioni in investimenti di cui linea di intervento 023
(minimo 25%)]]</f>
        <v>0</v>
      </c>
      <c r="T11" s="162">
        <f>Table1456[[#This Row],[Agevolazione]]*Table1456[[#This Row],[% agevolazioni in investimenti di cui linea di intervento 006
(50%)]]</f>
        <v>0</v>
      </c>
      <c r="U11" s="162"/>
    </row>
    <row r="12" spans="1:21">
      <c r="A12" s="122" t="s">
        <v>36</v>
      </c>
      <c r="B12" s="122">
        <v>0.6</v>
      </c>
      <c r="C12" s="122"/>
      <c r="D12" s="122"/>
      <c r="E12" s="89" t="s">
        <v>88</v>
      </c>
      <c r="F12" s="163"/>
      <c r="G12" s="159">
        <v>1720</v>
      </c>
      <c r="H12" s="160">
        <v>43</v>
      </c>
      <c r="I12" s="160">
        <f>Table1456[[#This Row],[Costo standard (€/ora)]]*Table1456[[#This Row],['# Mesi persona]]*Table1456[[#This Row],[Ore/anno]]/12</f>
        <v>0</v>
      </c>
      <c r="J12" s="161">
        <f>Table1456[[#This Row],[Costo Personale (€)]]*0.15</f>
        <v>0</v>
      </c>
      <c r="K12" s="161">
        <f>Table1456[[#This Row],[Costo Personale (€)]]+Table1456[[#This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Table1456[[#This Row],[Costo Totale del Personale (€)]]*(Table1456[[#This Row],[% intensità agevolazione]]+Table1456[[#This Row],[eventuale maggiorazione % intensità agevolazione]])</f>
        <v>0</v>
      </c>
      <c r="Q12" s="162">
        <f>Table1456[[#This Row],[Agevolazione]]*Table1456[[#This Row],[% agovolazioni localizzate nelle Regioni del Mezzogiorno]]</f>
        <v>0</v>
      </c>
      <c r="R12" s="162">
        <f>Table1456[[#This Row],[Agevolazione]]*Table1456[[#This Row],[% agevolazioni in investimenti di cui linea di intervento 022
(minimo 25%)]]</f>
        <v>0</v>
      </c>
      <c r="S12" s="162">
        <f>Table1456[[#This Row],[Agevolazione]]*Table1456[[#This Row],[% agevolazioni in investimenti di cui linea di intervento 023
(minimo 25%)]]</f>
        <v>0</v>
      </c>
      <c r="T12" s="162">
        <f>Table1456[[#This Row],[Agevolazione]]*Table1456[[#This Row],[% agevolazioni in investimenti di cui linea di intervento 006
(50%)]]</f>
        <v>0</v>
      </c>
      <c r="U12" s="165"/>
    </row>
    <row r="13" spans="1:21" ht="16.5" thickBot="1">
      <c r="A13" s="122" t="s">
        <v>36</v>
      </c>
      <c r="B13" s="122">
        <v>0.6</v>
      </c>
      <c r="C13" s="122"/>
      <c r="D13" s="122"/>
      <c r="E13" s="89" t="s">
        <v>89</v>
      </c>
      <c r="F13" s="164"/>
      <c r="G13" s="159">
        <v>1720</v>
      </c>
      <c r="H13" s="160">
        <v>27</v>
      </c>
      <c r="I13" s="160">
        <f>Table1456[[#This Row],[Costo standard (€/ora)]]*Table1456[[#This Row],['# Mesi persona]]*Table1456[[#This Row],[Ore/anno]]/12</f>
        <v>0</v>
      </c>
      <c r="J13" s="161">
        <f>Table1456[[#This Row],[Costo Personale (€)]]*0.15</f>
        <v>0</v>
      </c>
      <c r="K13" s="161">
        <f>Table1456[[#This Row],[Costo Personale (€)]]+Table1456[[#This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Table1456[[#This Row],[Costo Totale del Personale (€)]]*(Table1456[[#This Row],[% intensità agevolazione]]+Table1456[[#This Row],[eventuale maggiorazione % intensità agevolazione]])</f>
        <v>0</v>
      </c>
      <c r="Q13" s="162">
        <f>Table1456[[#This Row],[Agevolazione]]*Table1456[[#This Row],[% agovolazioni localizzate nelle Regioni del Mezzogiorno]]</f>
        <v>0</v>
      </c>
      <c r="R13" s="162">
        <f>Table1456[[#This Row],[Agevolazione]]*Table1456[[#This Row],[% agevolazioni in investimenti di cui linea di intervento 022
(minimo 25%)]]</f>
        <v>0</v>
      </c>
      <c r="S13" s="162">
        <f>Table1456[[#This Row],[Agevolazione]]*Table1456[[#This Row],[% agevolazioni in investimenti di cui linea di intervento 023
(minimo 25%)]]</f>
        <v>0</v>
      </c>
      <c r="T13" s="162">
        <f>Table1456[[#This Row],[Agevolazione]]*Table1456[[#This Row],[% agevolazioni in investimenti di cui linea di intervento 006
(50%)]]</f>
        <v>0</v>
      </c>
      <c r="U13" s="165"/>
    </row>
    <row r="14" spans="1:21" ht="16.5" thickBot="1">
      <c r="A14" s="166"/>
      <c r="B14" s="166"/>
      <c r="D14" s="125"/>
      <c r="F14" s="125"/>
      <c r="G14" s="124"/>
      <c r="J14" s="129" t="s">
        <v>90</v>
      </c>
      <c r="K14" s="131">
        <f>SUM(K2:K13)</f>
        <v>0</v>
      </c>
      <c r="O14" s="129" t="s">
        <v>37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33</v>
      </c>
      <c r="K16" s="127">
        <f>K2+K3+K4</f>
        <v>0</v>
      </c>
      <c r="O16" s="126" t="s">
        <v>33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34</v>
      </c>
      <c r="K17" s="127">
        <f>K5+K6+K7</f>
        <v>0</v>
      </c>
      <c r="O17" s="126" t="s">
        <v>34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35</v>
      </c>
      <c r="K18" s="127">
        <f>K8+K9+K10</f>
        <v>0</v>
      </c>
      <c r="O18" s="126" t="s">
        <v>35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36</v>
      </c>
      <c r="K19" s="127">
        <f>K11+K12+K13</f>
        <v>0</v>
      </c>
      <c r="O19" s="126" t="s">
        <v>36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s="177" customFormat="1" ht="75">
      <c r="A21" s="180" t="s">
        <v>67</v>
      </c>
      <c r="B21" s="180" t="s">
        <v>68</v>
      </c>
      <c r="C21" s="180" t="s">
        <v>69</v>
      </c>
      <c r="D21" s="175"/>
      <c r="H21" s="181" t="s">
        <v>91</v>
      </c>
      <c r="I21" s="181" t="s">
        <v>92</v>
      </c>
      <c r="J21" s="181" t="s">
        <v>93</v>
      </c>
      <c r="K21" s="181" t="s">
        <v>94</v>
      </c>
      <c r="L21" s="180" t="s">
        <v>95</v>
      </c>
      <c r="M21" s="180" t="s">
        <v>96</v>
      </c>
      <c r="N21" s="180" t="s">
        <v>97</v>
      </c>
      <c r="O21" s="182" t="s">
        <v>98</v>
      </c>
      <c r="P21" s="182" t="s">
        <v>82</v>
      </c>
      <c r="Q21" s="182" t="s">
        <v>83</v>
      </c>
      <c r="R21" s="182" t="s">
        <v>99</v>
      </c>
      <c r="S21" s="182" t="s">
        <v>100</v>
      </c>
      <c r="T21" s="182" t="s">
        <v>101</v>
      </c>
    </row>
    <row r="22" spans="1:21">
      <c r="A22" s="119" t="s">
        <v>33</v>
      </c>
      <c r="B22" s="119">
        <v>1</v>
      </c>
      <c r="C22" s="119"/>
      <c r="D22" s="121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34</v>
      </c>
      <c r="B23" s="119">
        <v>0.6</v>
      </c>
      <c r="C23" s="119">
        <v>0.15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35</v>
      </c>
      <c r="B24" s="119">
        <v>0.35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36</v>
      </c>
      <c r="B25" s="120">
        <v>0.5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90</v>
      </c>
      <c r="K26" s="124">
        <f>SUM(K22:K25)</f>
        <v>0</v>
      </c>
      <c r="O26" s="125" t="s">
        <v>37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102</v>
      </c>
      <c r="N28" t="s">
        <v>103</v>
      </c>
    </row>
    <row r="29" spans="1:21">
      <c r="J29" s="126" t="s">
        <v>33</v>
      </c>
      <c r="K29" s="127">
        <f>K22+K16</f>
        <v>0</v>
      </c>
      <c r="O29" s="126" t="s">
        <v>33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34</v>
      </c>
      <c r="K30" s="127">
        <f>K23+K17</f>
        <v>0</v>
      </c>
      <c r="O30" s="126" t="s">
        <v>34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35</v>
      </c>
      <c r="K31" s="127">
        <f>K24+K18</f>
        <v>0</v>
      </c>
      <c r="O31" s="126" t="s">
        <v>35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36</v>
      </c>
      <c r="K32" s="127">
        <f>K25+K19</f>
        <v>0</v>
      </c>
      <c r="O32" s="126" t="s">
        <v>36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90</v>
      </c>
      <c r="K34" s="124">
        <f>SUM(K29:K33)</f>
        <v>0</v>
      </c>
      <c r="O34" s="125" t="s">
        <v>37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104</v>
      </c>
      <c r="K35" s="124">
        <f>K26+K14</f>
        <v>0</v>
      </c>
    </row>
    <row r="37" spans="8:39">
      <c r="H37" s="191" t="s">
        <v>33</v>
      </c>
      <c r="I37" s="191"/>
      <c r="J37" s="191"/>
      <c r="K37" s="191"/>
      <c r="L37" s="191"/>
      <c r="M37" s="191"/>
      <c r="N37" s="191" t="s">
        <v>34</v>
      </c>
      <c r="O37" s="191"/>
      <c r="P37" s="191"/>
      <c r="Q37" s="191"/>
      <c r="R37" s="191"/>
      <c r="S37" s="191"/>
      <c r="T37" s="191"/>
      <c r="U37" s="191" t="s">
        <v>35</v>
      </c>
      <c r="V37" s="191"/>
      <c r="W37" s="191"/>
      <c r="X37" s="191"/>
      <c r="Y37" s="191"/>
      <c r="Z37" s="191"/>
      <c r="AA37" s="191"/>
      <c r="AB37" s="191" t="s">
        <v>36</v>
      </c>
      <c r="AC37" s="191"/>
      <c r="AD37" s="191"/>
      <c r="AE37" s="191"/>
      <c r="AF37" s="191"/>
      <c r="AG37" s="191"/>
      <c r="AH37" s="190" t="s">
        <v>37</v>
      </c>
      <c r="AI37" s="190"/>
      <c r="AJ37" s="190"/>
      <c r="AK37" s="190"/>
      <c r="AL37" s="190"/>
      <c r="AM37" s="190"/>
    </row>
    <row r="38" spans="8:39" s="177" customFormat="1" ht="105">
      <c r="H38" s="104" t="s">
        <v>38</v>
      </c>
      <c r="I38" s="105" t="s">
        <v>39</v>
      </c>
      <c r="J38" s="104" t="s">
        <v>40</v>
      </c>
      <c r="K38" s="104" t="s">
        <v>41</v>
      </c>
      <c r="L38" s="104" t="s">
        <v>42</v>
      </c>
      <c r="M38" s="104" t="s">
        <v>43</v>
      </c>
      <c r="N38" s="104" t="s">
        <v>38</v>
      </c>
      <c r="O38" s="105" t="s">
        <v>44</v>
      </c>
      <c r="P38" s="104" t="s">
        <v>40</v>
      </c>
      <c r="Q38" s="104" t="s">
        <v>41</v>
      </c>
      <c r="R38" s="104" t="s">
        <v>42</v>
      </c>
      <c r="S38" s="104" t="s">
        <v>43</v>
      </c>
      <c r="T38" s="104" t="s">
        <v>105</v>
      </c>
      <c r="U38" s="104" t="s">
        <v>38</v>
      </c>
      <c r="V38" s="105" t="s">
        <v>44</v>
      </c>
      <c r="W38" s="104" t="s">
        <v>40</v>
      </c>
      <c r="X38" s="104" t="s">
        <v>41</v>
      </c>
      <c r="Y38" s="104" t="s">
        <v>42</v>
      </c>
      <c r="Z38" s="104" t="s">
        <v>43</v>
      </c>
      <c r="AA38" s="104" t="s">
        <v>105</v>
      </c>
      <c r="AB38" s="104" t="s">
        <v>38</v>
      </c>
      <c r="AC38" s="105" t="s">
        <v>39</v>
      </c>
      <c r="AD38" s="104" t="s">
        <v>40</v>
      </c>
      <c r="AE38" s="104" t="s">
        <v>41</v>
      </c>
      <c r="AF38" s="104" t="s">
        <v>42</v>
      </c>
      <c r="AG38" s="104" t="s">
        <v>43</v>
      </c>
      <c r="AH38" s="111" t="s">
        <v>47</v>
      </c>
      <c r="AI38" s="111" t="s">
        <v>48</v>
      </c>
      <c r="AJ38" s="111" t="s">
        <v>40</v>
      </c>
      <c r="AK38" s="111" t="s">
        <v>41</v>
      </c>
      <c r="AL38" s="111" t="s">
        <v>42</v>
      </c>
      <c r="AM38" s="111" t="s">
        <v>43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0.75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0.5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0.5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60">
      <c r="H42" s="154" t="s">
        <v>51</v>
      </c>
      <c r="I42" s="154" t="s">
        <v>52</v>
      </c>
      <c r="J42" s="154" t="s">
        <v>106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1" zoomScale="80" zoomScaleNormal="80" workbookViewId="0">
      <selection activeCell="D22" sqref="D22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176" customFormat="1" ht="80.25" customHeight="1" thickBot="1">
      <c r="A1" s="174" t="s">
        <v>67</v>
      </c>
      <c r="B1" s="174" t="s">
        <v>68</v>
      </c>
      <c r="C1" s="174" t="s">
        <v>69</v>
      </c>
      <c r="D1" s="174" t="s">
        <v>70</v>
      </c>
      <c r="E1" s="175" t="s">
        <v>71</v>
      </c>
      <c r="F1" s="175" t="s">
        <v>72</v>
      </c>
      <c r="G1" s="175" t="s">
        <v>73</v>
      </c>
      <c r="H1" s="175" t="s">
        <v>74</v>
      </c>
      <c r="I1" s="175" t="s">
        <v>75</v>
      </c>
      <c r="J1" s="175" t="s">
        <v>76</v>
      </c>
      <c r="K1" s="175" t="s">
        <v>77</v>
      </c>
      <c r="L1" s="174" t="s">
        <v>78</v>
      </c>
      <c r="M1" s="174" t="s">
        <v>79</v>
      </c>
      <c r="N1" s="174" t="s">
        <v>80</v>
      </c>
      <c r="O1" s="174" t="s">
        <v>81</v>
      </c>
      <c r="P1" s="174" t="s">
        <v>82</v>
      </c>
      <c r="Q1" s="174" t="s">
        <v>83</v>
      </c>
      <c r="R1" s="174" t="s">
        <v>84</v>
      </c>
      <c r="S1" s="174" t="s">
        <v>85</v>
      </c>
      <c r="T1" s="174" t="s">
        <v>86</v>
      </c>
      <c r="U1" s="175"/>
    </row>
    <row r="2" spans="1:21">
      <c r="A2" s="122" t="s">
        <v>33</v>
      </c>
      <c r="B2" s="122">
        <v>1</v>
      </c>
      <c r="C2" s="122"/>
      <c r="D2" s="122"/>
      <c r="E2" s="89" t="s">
        <v>87</v>
      </c>
      <c r="F2" s="168"/>
      <c r="G2" s="159">
        <v>1720</v>
      </c>
      <c r="H2" s="160">
        <v>75</v>
      </c>
      <c r="I2" s="160">
        <f>Table14567[[#This Row],[Costo standard (€/ora)]]*Table14567[[#This Row],['# Mesi persona]]*Table14567[[#This Row],[Ore/anno]]/12</f>
        <v>0</v>
      </c>
      <c r="J2" s="161">
        <f>Table14567[[#This Row],[Costo Personale (€)]]*0.15</f>
        <v>0</v>
      </c>
      <c r="K2" s="161">
        <f>Table14567[[#This Row],[Costo Personale (€)]]+Table14567[[#This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Table14567[[#This Row],[Costo Totale del Personale (€)]]*(Table14567[[#This Row],[% intensità agevolazione]]+Table14567[[#This Row],[eventuale maggiorazione % intensità agevolazione]])</f>
        <v>0</v>
      </c>
      <c r="Q2" s="162">
        <f>Table14567[[#This Row],[Agevolazione]]*Table14567[[#This Row],[% agovolazioni localizzate nelle Regioni del Mezzogiorno]]</f>
        <v>0</v>
      </c>
      <c r="R2" s="162">
        <f>Table14567[[#This Row],[Agevolazione]]*Table14567[[#This Row],[% agevolazioni in investimenti di cui linea di intervento 022
(minimo 25%)]]</f>
        <v>0</v>
      </c>
      <c r="S2" s="162">
        <f>Table14567[[#This Row],[Agevolazione]]*Table14567[[#This Row],[% agevolazioni in investimenti di cui linea di intervento 023
(minimo 25%)]]</f>
        <v>0</v>
      </c>
      <c r="T2" s="162">
        <f>Table14567[[#This Row],[Agevolazione]]*Table14567[[#This Row],[% agevolazioni in investimenti di cui linea di intervento 006
(50%)]]</f>
        <v>0</v>
      </c>
      <c r="U2" s="162"/>
    </row>
    <row r="3" spans="1:21">
      <c r="A3" s="122" t="s">
        <v>33</v>
      </c>
      <c r="B3" s="122">
        <v>1</v>
      </c>
      <c r="C3" s="122"/>
      <c r="D3" s="122"/>
      <c r="E3" s="89" t="s">
        <v>88</v>
      </c>
      <c r="F3" s="169"/>
      <c r="G3" s="159">
        <v>1720</v>
      </c>
      <c r="H3" s="160">
        <v>43</v>
      </c>
      <c r="I3" s="160">
        <f>Table14567[[#This Row],[Costo standard (€/ora)]]*Table14567[[#This Row],['# Mesi persona]]*Table14567[[#This Row],[Ore/anno]]/12</f>
        <v>0</v>
      </c>
      <c r="J3" s="161">
        <f>Table14567[[#This Row],[Costo Personale (€)]]*0.15</f>
        <v>0</v>
      </c>
      <c r="K3" s="161">
        <f>Table14567[[#This Row],[Costo Personale (€)]]+Table14567[[#This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Table14567[[#This Row],[Costo Totale del Personale (€)]]*(Table14567[[#This Row],[% intensità agevolazione]]+Table14567[[#This Row],[eventuale maggiorazione % intensità agevolazione]])</f>
        <v>0</v>
      </c>
      <c r="Q3" s="162">
        <f>Table14567[[#This Row],[Agevolazione]]*Table14567[[#This Row],[% agovolazioni localizzate nelle Regioni del Mezzogiorno]]</f>
        <v>0</v>
      </c>
      <c r="R3" s="162">
        <f>Table14567[[#This Row],[Agevolazione]]*Table14567[[#This Row],[% agevolazioni in investimenti di cui linea di intervento 022
(minimo 25%)]]</f>
        <v>0</v>
      </c>
      <c r="S3" s="162">
        <f>Table14567[[#This Row],[Agevolazione]]*Table14567[[#This Row],[% agevolazioni in investimenti di cui linea di intervento 023
(minimo 25%)]]</f>
        <v>0</v>
      </c>
      <c r="T3" s="162">
        <f>Table14567[[#This Row],[Agevolazione]]*Table14567[[#This Row],[% agevolazioni in investimenti di cui linea di intervento 006
(50%)]]</f>
        <v>0</v>
      </c>
      <c r="U3" s="162"/>
    </row>
    <row r="4" spans="1:21">
      <c r="A4" s="122" t="s">
        <v>33</v>
      </c>
      <c r="B4" s="122">
        <v>1</v>
      </c>
      <c r="C4" s="122"/>
      <c r="D4" s="122"/>
      <c r="E4" s="89" t="s">
        <v>89</v>
      </c>
      <c r="F4" s="169"/>
      <c r="G4" s="159">
        <v>1720</v>
      </c>
      <c r="H4" s="160">
        <v>27</v>
      </c>
      <c r="I4" s="160">
        <f>Table14567[[#This Row],[Costo standard (€/ora)]]*Table14567[[#This Row],['# Mesi persona]]*Table14567[[#This Row],[Ore/anno]]/12</f>
        <v>0</v>
      </c>
      <c r="J4" s="161">
        <f>Table14567[[#This Row],[Costo Personale (€)]]*0.15</f>
        <v>0</v>
      </c>
      <c r="K4" s="161">
        <f>Table14567[[#This Row],[Costo Personale (€)]]+Table14567[[#This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Table14567[[#This Row],[Costo Totale del Personale (€)]]*(Table14567[[#This Row],[% intensità agevolazione]]+Table14567[[#This Row],[eventuale maggiorazione % intensità agevolazione]])</f>
        <v>0</v>
      </c>
      <c r="Q4" s="162">
        <f>Table14567[[#This Row],[Agevolazione]]*Table14567[[#This Row],[% agovolazioni localizzate nelle Regioni del Mezzogiorno]]</f>
        <v>0</v>
      </c>
      <c r="R4" s="162">
        <f>Table14567[[#This Row],[Agevolazione]]*Table14567[[#This Row],[% agevolazioni in investimenti di cui linea di intervento 022
(minimo 25%)]]</f>
        <v>0</v>
      </c>
      <c r="S4" s="162">
        <f>Table14567[[#This Row],[Agevolazione]]*Table14567[[#This Row],[% agevolazioni in investimenti di cui linea di intervento 023
(minimo 25%)]]</f>
        <v>0</v>
      </c>
      <c r="T4" s="162">
        <f>Table14567[[#This Row],[Agevolazione]]*Table14567[[#This Row],[% agevolazioni in investimenti di cui linea di intervento 006
(50%)]]</f>
        <v>0</v>
      </c>
      <c r="U4" s="162"/>
    </row>
    <row r="5" spans="1:21">
      <c r="A5" s="122" t="s">
        <v>34</v>
      </c>
      <c r="B5" s="122">
        <v>0.7</v>
      </c>
      <c r="C5" s="122">
        <v>0.1</v>
      </c>
      <c r="D5" s="122"/>
      <c r="E5" s="89" t="s">
        <v>87</v>
      </c>
      <c r="F5" s="169"/>
      <c r="G5" s="159">
        <v>1720</v>
      </c>
      <c r="H5" s="160">
        <v>75</v>
      </c>
      <c r="I5" s="160">
        <f>Table14567[[#This Row],[Costo standard (€/ora)]]*Table14567[[#This Row],['# Mesi persona]]*Table14567[[#This Row],[Ore/anno]]/12</f>
        <v>0</v>
      </c>
      <c r="J5" s="161">
        <f>Table14567[[#This Row],[Costo Personale (€)]]*0.15</f>
        <v>0</v>
      </c>
      <c r="K5" s="161">
        <f>Table14567[[#This Row],[Costo Personale (€)]]+Table14567[[#This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Table14567[[#This Row],[Costo Totale del Personale (€)]]*(Table14567[[#This Row],[% intensità agevolazione]]+Table14567[[#This Row],[eventuale maggiorazione % intensità agevolazione]])</f>
        <v>0</v>
      </c>
      <c r="Q5" s="162">
        <f>Table14567[[#This Row],[Agevolazione]]*Table14567[[#This Row],[% agovolazioni localizzate nelle Regioni del Mezzogiorno]]</f>
        <v>0</v>
      </c>
      <c r="R5" s="162">
        <f>Table14567[[#This Row],[Agevolazione]]*Table14567[[#This Row],[% agevolazioni in investimenti di cui linea di intervento 022
(minimo 25%)]]</f>
        <v>0</v>
      </c>
      <c r="S5" s="162">
        <f>Table14567[[#This Row],[Agevolazione]]*Table14567[[#This Row],[% agevolazioni in investimenti di cui linea di intervento 023
(minimo 25%)]]</f>
        <v>0</v>
      </c>
      <c r="T5" s="162">
        <f>Table14567[[#This Row],[Agevolazione]]*Table14567[[#This Row],[% agevolazioni in investimenti di cui linea di intervento 006
(50%)]]</f>
        <v>0</v>
      </c>
      <c r="U5" s="162"/>
    </row>
    <row r="6" spans="1:21">
      <c r="A6" s="122" t="s">
        <v>34</v>
      </c>
      <c r="B6" s="122">
        <v>0.7</v>
      </c>
      <c r="C6" s="122">
        <v>0.1</v>
      </c>
      <c r="D6" s="122"/>
      <c r="E6" s="89" t="s">
        <v>88</v>
      </c>
      <c r="F6" s="169"/>
      <c r="G6" s="159">
        <v>1720</v>
      </c>
      <c r="H6" s="160">
        <v>43</v>
      </c>
      <c r="I6" s="160">
        <f>Table14567[[#This Row],[Costo standard (€/ora)]]*Table14567[[#This Row],['# Mesi persona]]*Table14567[[#This Row],[Ore/anno]]/12</f>
        <v>0</v>
      </c>
      <c r="J6" s="161">
        <f>Table14567[[#This Row],[Costo Personale (€)]]*0.15</f>
        <v>0</v>
      </c>
      <c r="K6" s="161">
        <f>Table14567[[#This Row],[Costo Personale (€)]]+Table14567[[#This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Table14567[[#This Row],[Costo Totale del Personale (€)]]*(Table14567[[#This Row],[% intensità agevolazione]]+Table14567[[#This Row],[eventuale maggiorazione % intensità agevolazione]])</f>
        <v>0</v>
      </c>
      <c r="Q6" s="162">
        <f>Table14567[[#This Row],[Agevolazione]]*Table14567[[#This Row],[% agovolazioni localizzate nelle Regioni del Mezzogiorno]]</f>
        <v>0</v>
      </c>
      <c r="R6" s="162">
        <f>Table14567[[#This Row],[Agevolazione]]*Table14567[[#This Row],[% agevolazioni in investimenti di cui linea di intervento 022
(minimo 25%)]]</f>
        <v>0</v>
      </c>
      <c r="S6" s="162">
        <f>Table14567[[#This Row],[Agevolazione]]*Table14567[[#This Row],[% agevolazioni in investimenti di cui linea di intervento 023
(minimo 25%)]]</f>
        <v>0</v>
      </c>
      <c r="T6" s="162">
        <f>Table14567[[#This Row],[Agevolazione]]*Table14567[[#This Row],[% agevolazioni in investimenti di cui linea di intervento 006
(50%)]]</f>
        <v>0</v>
      </c>
      <c r="U6" s="162"/>
    </row>
    <row r="7" spans="1:21">
      <c r="A7" s="122" t="s">
        <v>34</v>
      </c>
      <c r="B7" s="122">
        <v>0.7</v>
      </c>
      <c r="C7" s="122">
        <v>0.1</v>
      </c>
      <c r="D7" s="122"/>
      <c r="E7" s="89" t="s">
        <v>89</v>
      </c>
      <c r="F7" s="169"/>
      <c r="G7" s="159">
        <v>1720</v>
      </c>
      <c r="H7" s="160">
        <v>27</v>
      </c>
      <c r="I7" s="160">
        <f>Table14567[[#This Row],[Costo standard (€/ora)]]*Table14567[[#This Row],['# Mesi persona]]*Table14567[[#This Row],[Ore/anno]]/12</f>
        <v>0</v>
      </c>
      <c r="J7" s="161">
        <f>Table14567[[#This Row],[Costo Personale (€)]]*0.15</f>
        <v>0</v>
      </c>
      <c r="K7" s="161">
        <f>Table14567[[#This Row],[Costo Personale (€)]]+Table14567[[#This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Table14567[[#This Row],[Costo Totale del Personale (€)]]*(Table14567[[#This Row],[% intensità agevolazione]]+Table14567[[#This Row],[eventuale maggiorazione % intensità agevolazione]])</f>
        <v>0</v>
      </c>
      <c r="Q7" s="162">
        <f>Table14567[[#This Row],[Agevolazione]]*Table14567[[#This Row],[% agovolazioni localizzate nelle Regioni del Mezzogiorno]]</f>
        <v>0</v>
      </c>
      <c r="R7" s="162">
        <f>Table14567[[#This Row],[Agevolazione]]*Table14567[[#This Row],[% agevolazioni in investimenti di cui linea di intervento 022
(minimo 25%)]]</f>
        <v>0</v>
      </c>
      <c r="S7" s="162">
        <f>Table14567[[#This Row],[Agevolazione]]*Table14567[[#This Row],[% agevolazioni in investimenti di cui linea di intervento 023
(minimo 25%)]]</f>
        <v>0</v>
      </c>
      <c r="T7" s="162">
        <f>Table14567[[#This Row],[Agevolazione]]*Table14567[[#This Row],[% agevolazioni in investimenti di cui linea di intervento 006
(50%)]]</f>
        <v>0</v>
      </c>
      <c r="U7" s="162"/>
    </row>
    <row r="8" spans="1:21">
      <c r="A8" s="122" t="s">
        <v>35</v>
      </c>
      <c r="B8" s="122">
        <v>0.45</v>
      </c>
      <c r="C8" s="122">
        <v>0.15</v>
      </c>
      <c r="D8" s="122"/>
      <c r="E8" s="89" t="s">
        <v>87</v>
      </c>
      <c r="F8" s="169"/>
      <c r="G8" s="159">
        <v>1720</v>
      </c>
      <c r="H8" s="160">
        <v>75</v>
      </c>
      <c r="I8" s="160">
        <f>Table14567[[#This Row],[Costo standard (€/ora)]]*Table14567[[#This Row],['# Mesi persona]]*Table14567[[#This Row],[Ore/anno]]/12</f>
        <v>0</v>
      </c>
      <c r="J8" s="161">
        <f>Table14567[[#This Row],[Costo Personale (€)]]*0.15</f>
        <v>0</v>
      </c>
      <c r="K8" s="161">
        <f>Table14567[[#This Row],[Costo Personale (€)]]+Table14567[[#This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Table14567[[#This Row],[Costo Totale del Personale (€)]]*(Table14567[[#This Row],[% intensità agevolazione]]+Table14567[[#This Row],[eventuale maggiorazione % intensità agevolazione]])</f>
        <v>0</v>
      </c>
      <c r="Q8" s="162">
        <f>Table14567[[#This Row],[Agevolazione]]*Table14567[[#This Row],[% agovolazioni localizzate nelle Regioni del Mezzogiorno]]</f>
        <v>0</v>
      </c>
      <c r="R8" s="162">
        <f>Table14567[[#This Row],[Agevolazione]]*Table14567[[#This Row],[% agevolazioni in investimenti di cui linea di intervento 022
(minimo 25%)]]</f>
        <v>0</v>
      </c>
      <c r="S8" s="162">
        <f>Table14567[[#This Row],[Agevolazione]]*Table14567[[#This Row],[% agevolazioni in investimenti di cui linea di intervento 023
(minimo 25%)]]</f>
        <v>0</v>
      </c>
      <c r="T8" s="162">
        <f>Table14567[[#This Row],[Agevolazione]]*Table14567[[#This Row],[% agevolazioni in investimenti di cui linea di intervento 006
(50%)]]</f>
        <v>0</v>
      </c>
      <c r="U8" s="162"/>
    </row>
    <row r="9" spans="1:21">
      <c r="A9" s="122" t="s">
        <v>35</v>
      </c>
      <c r="B9" s="122">
        <v>0.45</v>
      </c>
      <c r="C9" s="122">
        <v>0.15</v>
      </c>
      <c r="D9" s="122"/>
      <c r="E9" s="89" t="s">
        <v>88</v>
      </c>
      <c r="F9" s="169"/>
      <c r="G9" s="159">
        <v>1720</v>
      </c>
      <c r="H9" s="160">
        <v>43</v>
      </c>
      <c r="I9" s="160">
        <f>Table14567[[#This Row],[Costo standard (€/ora)]]*Table14567[[#This Row],['# Mesi persona]]*Table14567[[#This Row],[Ore/anno]]/12</f>
        <v>0</v>
      </c>
      <c r="J9" s="161">
        <f>Table14567[[#This Row],[Costo Personale (€)]]*0.15</f>
        <v>0</v>
      </c>
      <c r="K9" s="161">
        <f>Table14567[[#This Row],[Costo Personale (€)]]+Table14567[[#This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Table14567[[#This Row],[Costo Totale del Personale (€)]]*(Table14567[[#This Row],[% intensità agevolazione]]+Table14567[[#This Row],[eventuale maggiorazione % intensità agevolazione]])</f>
        <v>0</v>
      </c>
      <c r="Q9" s="162">
        <f>Table14567[[#This Row],[Agevolazione]]*Table14567[[#This Row],[% agovolazioni localizzate nelle Regioni del Mezzogiorno]]</f>
        <v>0</v>
      </c>
      <c r="R9" s="162">
        <f>Table14567[[#This Row],[Agevolazione]]*Table14567[[#This Row],[% agevolazioni in investimenti di cui linea di intervento 022
(minimo 25%)]]</f>
        <v>0</v>
      </c>
      <c r="S9" s="162">
        <f>Table14567[[#This Row],[Agevolazione]]*Table14567[[#This Row],[% agevolazioni in investimenti di cui linea di intervento 023
(minimo 25%)]]</f>
        <v>0</v>
      </c>
      <c r="T9" s="162">
        <f>Table14567[[#This Row],[Agevolazione]]*Table14567[[#This Row],[% agevolazioni in investimenti di cui linea di intervento 006
(50%)]]</f>
        <v>0</v>
      </c>
      <c r="U9" s="162"/>
    </row>
    <row r="10" spans="1:21">
      <c r="A10" s="122" t="s">
        <v>35</v>
      </c>
      <c r="B10" s="122">
        <v>0.45</v>
      </c>
      <c r="C10" s="122">
        <v>0.15</v>
      </c>
      <c r="D10" s="122"/>
      <c r="E10" s="89" t="s">
        <v>89</v>
      </c>
      <c r="F10" s="169"/>
      <c r="G10" s="159">
        <v>1720</v>
      </c>
      <c r="H10" s="160">
        <v>27</v>
      </c>
      <c r="I10" s="160">
        <f>Table14567[[#This Row],[Costo standard (€/ora)]]*Table14567[[#This Row],['# Mesi persona]]*Table14567[[#This Row],[Ore/anno]]/12</f>
        <v>0</v>
      </c>
      <c r="J10" s="161">
        <f>Table14567[[#This Row],[Costo Personale (€)]]*0.15</f>
        <v>0</v>
      </c>
      <c r="K10" s="161">
        <f>Table14567[[#This Row],[Costo Personale (€)]]+Table14567[[#This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Table14567[[#This Row],[Costo Totale del Personale (€)]]*(Table14567[[#This Row],[% intensità agevolazione]]+Table14567[[#This Row],[eventuale maggiorazione % intensità agevolazione]])</f>
        <v>0</v>
      </c>
      <c r="Q10" s="162">
        <f>Table14567[[#This Row],[Agevolazione]]*Table14567[[#This Row],[% agovolazioni localizzate nelle Regioni del Mezzogiorno]]</f>
        <v>0</v>
      </c>
      <c r="R10" s="162">
        <f>Table14567[[#This Row],[Agevolazione]]*Table14567[[#This Row],[% agevolazioni in investimenti di cui linea di intervento 022
(minimo 25%)]]</f>
        <v>0</v>
      </c>
      <c r="S10" s="162">
        <f>Table14567[[#This Row],[Agevolazione]]*Table14567[[#This Row],[% agevolazioni in investimenti di cui linea di intervento 023
(minimo 25%)]]</f>
        <v>0</v>
      </c>
      <c r="T10" s="162">
        <f>Table14567[[#This Row],[Agevolazione]]*Table14567[[#This Row],[% agevolazioni in investimenti di cui linea di intervento 006
(50%)]]</f>
        <v>0</v>
      </c>
      <c r="U10" s="162"/>
    </row>
    <row r="11" spans="1:21">
      <c r="A11" s="122" t="s">
        <v>36</v>
      </c>
      <c r="B11" s="122">
        <v>0.7</v>
      </c>
      <c r="C11" s="122"/>
      <c r="D11" s="122"/>
      <c r="E11" s="89" t="s">
        <v>87</v>
      </c>
      <c r="F11" s="169"/>
      <c r="G11" s="159">
        <v>1720</v>
      </c>
      <c r="H11" s="160">
        <v>75</v>
      </c>
      <c r="I11" s="160">
        <f>Table14567[[#This Row],[Costo standard (€/ora)]]*Table14567[[#This Row],['# Mesi persona]]*Table14567[[#This Row],[Ore/anno]]/12</f>
        <v>0</v>
      </c>
      <c r="J11" s="161">
        <f>Table14567[[#This Row],[Costo Personale (€)]]*0.15</f>
        <v>0</v>
      </c>
      <c r="K11" s="161">
        <f>Table14567[[#This Row],[Costo Personale (€)]]+Table14567[[#This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Table14567[[#This Row],[Costo Totale del Personale (€)]]*(Table14567[[#This Row],[% intensità agevolazione]]+Table14567[[#This Row],[eventuale maggiorazione % intensità agevolazione]])</f>
        <v>0</v>
      </c>
      <c r="Q11" s="162">
        <f>Table14567[[#This Row],[Agevolazione]]*Table14567[[#This Row],[% agovolazioni localizzate nelle Regioni del Mezzogiorno]]</f>
        <v>0</v>
      </c>
      <c r="R11" s="162">
        <f>Table14567[[#This Row],[Agevolazione]]*Table14567[[#This Row],[% agevolazioni in investimenti di cui linea di intervento 022
(minimo 25%)]]</f>
        <v>0</v>
      </c>
      <c r="S11" s="162">
        <f>Table14567[[#This Row],[Agevolazione]]*Table14567[[#This Row],[% agevolazioni in investimenti di cui linea di intervento 023
(minimo 25%)]]</f>
        <v>0</v>
      </c>
      <c r="T11" s="162">
        <f>Table14567[[#This Row],[Agevolazione]]*Table14567[[#This Row],[% agevolazioni in investimenti di cui linea di intervento 006
(50%)]]</f>
        <v>0</v>
      </c>
      <c r="U11" s="165"/>
    </row>
    <row r="12" spans="1:21">
      <c r="A12" s="122" t="s">
        <v>36</v>
      </c>
      <c r="B12" s="122">
        <v>0.7</v>
      </c>
      <c r="C12" s="122"/>
      <c r="D12" s="122"/>
      <c r="E12" s="89" t="s">
        <v>88</v>
      </c>
      <c r="F12" s="169"/>
      <c r="G12" s="159">
        <v>1720</v>
      </c>
      <c r="H12" s="160">
        <v>43</v>
      </c>
      <c r="I12" s="160">
        <f>Table14567[[#This Row],[Costo standard (€/ora)]]*Table14567[[#This Row],['# Mesi persona]]*Table14567[[#This Row],[Ore/anno]]/12</f>
        <v>0</v>
      </c>
      <c r="J12" s="161">
        <f>Table14567[[#This Row],[Costo Personale (€)]]*0.15</f>
        <v>0</v>
      </c>
      <c r="K12" s="161">
        <f>Table14567[[#This Row],[Costo Personale (€)]]+Table14567[[#This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Table14567[[#This Row],[Costo Totale del Personale (€)]]*(Table14567[[#This Row],[% intensità agevolazione]]+Table14567[[#This Row],[eventuale maggiorazione % intensità agevolazione]])</f>
        <v>0</v>
      </c>
      <c r="Q12" s="162">
        <f>Table14567[[#This Row],[Agevolazione]]*Table14567[[#This Row],[% agovolazioni localizzate nelle Regioni del Mezzogiorno]]</f>
        <v>0</v>
      </c>
      <c r="R12" s="162">
        <f>Table14567[[#This Row],[Agevolazione]]*Table14567[[#This Row],[% agevolazioni in investimenti di cui linea di intervento 022
(minimo 25%)]]</f>
        <v>0</v>
      </c>
      <c r="S12" s="162">
        <f>Table14567[[#This Row],[Agevolazione]]*Table14567[[#This Row],[% agevolazioni in investimenti di cui linea di intervento 023
(minimo 25%)]]</f>
        <v>0</v>
      </c>
      <c r="T12" s="162">
        <f>Table14567[[#This Row],[Agevolazione]]*Table14567[[#This Row],[% agevolazioni in investimenti di cui linea di intervento 006
(50%)]]</f>
        <v>0</v>
      </c>
      <c r="U12" s="165"/>
    </row>
    <row r="13" spans="1:21" ht="16.5" thickBot="1">
      <c r="A13" s="122" t="s">
        <v>36</v>
      </c>
      <c r="B13" s="122">
        <v>0.7</v>
      </c>
      <c r="C13" s="122"/>
      <c r="D13" s="122"/>
      <c r="E13" s="89" t="s">
        <v>89</v>
      </c>
      <c r="F13" s="170"/>
      <c r="G13" s="159">
        <v>1720</v>
      </c>
      <c r="H13" s="160">
        <v>27</v>
      </c>
      <c r="I13" s="160">
        <f>Table14567[[#This Row],[Costo standard (€/ora)]]*Table14567[[#This Row],['# Mesi persona]]*Table14567[[#This Row],[Ore/anno]]/12</f>
        <v>0</v>
      </c>
      <c r="J13" s="161">
        <f>Table14567[[#This Row],[Costo Personale (€)]]*0.15</f>
        <v>0</v>
      </c>
      <c r="K13" s="161">
        <f>Table14567[[#This Row],[Costo Personale (€)]]+Table14567[[#This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Table14567[[#This Row],[Costo Totale del Personale (€)]]*(Table14567[[#This Row],[% intensità agevolazione]]+Table14567[[#This Row],[eventuale maggiorazione % intensità agevolazione]])</f>
        <v>0</v>
      </c>
      <c r="Q13" s="162">
        <f>Table14567[[#This Row],[Agevolazione]]*Table14567[[#This Row],[% agovolazioni localizzate nelle Regioni del Mezzogiorno]]</f>
        <v>0</v>
      </c>
      <c r="R13" s="162">
        <f>Table14567[[#This Row],[Agevolazione]]*Table14567[[#This Row],[% agevolazioni in investimenti di cui linea di intervento 022
(minimo 25%)]]</f>
        <v>0</v>
      </c>
      <c r="S13" s="162">
        <f>Table14567[[#This Row],[Agevolazione]]*Table14567[[#This Row],[% agevolazioni in investimenti di cui linea di intervento 023
(minimo 25%)]]</f>
        <v>0</v>
      </c>
      <c r="T13" s="162">
        <f>Table14567[[#This Row],[Agevolazione]]*Table14567[[#This Row],[% agevolazioni in investimenti di cui linea di intervento 006
(50%)]]</f>
        <v>0</v>
      </c>
      <c r="U13" s="165"/>
    </row>
    <row r="14" spans="1:21" ht="16.5" thickBot="1">
      <c r="A14" s="166"/>
      <c r="B14" s="166"/>
      <c r="D14" s="125"/>
      <c r="F14" s="125"/>
      <c r="G14" s="124"/>
      <c r="J14" s="140" t="s">
        <v>90</v>
      </c>
      <c r="K14" s="141">
        <f>SUM(K2:K13)</f>
        <v>0</v>
      </c>
      <c r="O14" s="140" t="s">
        <v>37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1">
        <f t="shared" si="0"/>
        <v>0</v>
      </c>
      <c r="U14" s="124"/>
    </row>
    <row r="16" spans="1:21">
      <c r="J16" s="126" t="s">
        <v>33</v>
      </c>
      <c r="K16" s="127">
        <f>K2+K3+K4</f>
        <v>0</v>
      </c>
      <c r="O16" s="126" t="s">
        <v>33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34</v>
      </c>
      <c r="K17" s="127">
        <f>K5+K6+K7</f>
        <v>0</v>
      </c>
      <c r="O17" s="126" t="s">
        <v>34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35</v>
      </c>
      <c r="K18" s="127">
        <f>K8+K9+K10</f>
        <v>0</v>
      </c>
      <c r="O18" s="126" t="s">
        <v>35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36</v>
      </c>
      <c r="K19" s="127">
        <f>K11+K12+K13</f>
        <v>0</v>
      </c>
      <c r="O19" s="126" t="s">
        <v>36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s="177" customFormat="1" ht="75">
      <c r="A21" s="180" t="s">
        <v>67</v>
      </c>
      <c r="B21" s="180" t="s">
        <v>68</v>
      </c>
      <c r="C21" s="180" t="s">
        <v>69</v>
      </c>
      <c r="D21" s="175"/>
      <c r="H21" s="181" t="s">
        <v>91</v>
      </c>
      <c r="I21" s="181" t="s">
        <v>92</v>
      </c>
      <c r="J21" s="181" t="s">
        <v>93</v>
      </c>
      <c r="K21" s="181" t="s">
        <v>94</v>
      </c>
      <c r="L21" s="180" t="s">
        <v>95</v>
      </c>
      <c r="M21" s="180" t="s">
        <v>96</v>
      </c>
      <c r="N21" s="180" t="s">
        <v>97</v>
      </c>
      <c r="O21" s="182" t="s">
        <v>98</v>
      </c>
      <c r="P21" s="182" t="s">
        <v>82</v>
      </c>
      <c r="Q21" s="182" t="s">
        <v>83</v>
      </c>
      <c r="R21" s="182" t="s">
        <v>99</v>
      </c>
      <c r="S21" s="182" t="s">
        <v>100</v>
      </c>
      <c r="T21" s="182" t="s">
        <v>101</v>
      </c>
    </row>
    <row r="22" spans="1:21">
      <c r="A22" s="119" t="s">
        <v>33</v>
      </c>
      <c r="B22" s="119">
        <v>1</v>
      </c>
      <c r="C22" s="119"/>
      <c r="D22" s="121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34</v>
      </c>
      <c r="B23" s="119">
        <v>0.7</v>
      </c>
      <c r="C23" s="119">
        <v>0.1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35</v>
      </c>
      <c r="B24" s="119">
        <v>0.45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36</v>
      </c>
      <c r="B25" s="120">
        <v>0.7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90</v>
      </c>
      <c r="K26" s="124">
        <f>SUM(K22:K25)</f>
        <v>0</v>
      </c>
      <c r="O26" s="125" t="s">
        <v>37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102</v>
      </c>
      <c r="N28" t="s">
        <v>103</v>
      </c>
    </row>
    <row r="29" spans="1:21">
      <c r="J29" s="126" t="s">
        <v>33</v>
      </c>
      <c r="K29" s="127">
        <f>K22+K16</f>
        <v>0</v>
      </c>
      <c r="O29" s="126" t="s">
        <v>33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34</v>
      </c>
      <c r="K30" s="127">
        <f>K23+K17</f>
        <v>0</v>
      </c>
      <c r="O30" s="126" t="s">
        <v>34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35</v>
      </c>
      <c r="K31" s="127">
        <f>K24+K18</f>
        <v>0</v>
      </c>
      <c r="O31" s="126" t="s">
        <v>35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36</v>
      </c>
      <c r="K32" s="127">
        <f>K25+K19</f>
        <v>0</v>
      </c>
      <c r="O32" s="126" t="s">
        <v>36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90</v>
      </c>
      <c r="K34" s="124">
        <f>SUM(K29:K33)</f>
        <v>0</v>
      </c>
      <c r="O34" s="125" t="s">
        <v>37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104</v>
      </c>
      <c r="K35" s="124">
        <f>K26+K14</f>
        <v>0</v>
      </c>
    </row>
    <row r="37" spans="8:39">
      <c r="H37" s="191" t="s">
        <v>33</v>
      </c>
      <c r="I37" s="191"/>
      <c r="J37" s="191"/>
      <c r="K37" s="191"/>
      <c r="L37" s="191"/>
      <c r="M37" s="191"/>
      <c r="N37" s="191" t="s">
        <v>34</v>
      </c>
      <c r="O37" s="191"/>
      <c r="P37" s="191"/>
      <c r="Q37" s="191"/>
      <c r="R37" s="191"/>
      <c r="S37" s="191"/>
      <c r="T37" s="191"/>
      <c r="U37" s="191" t="s">
        <v>35</v>
      </c>
      <c r="V37" s="191"/>
      <c r="W37" s="191"/>
      <c r="X37" s="191"/>
      <c r="Y37" s="191"/>
      <c r="Z37" s="191"/>
      <c r="AA37" s="191"/>
      <c r="AB37" s="191" t="s">
        <v>36</v>
      </c>
      <c r="AC37" s="191"/>
      <c r="AD37" s="191"/>
      <c r="AE37" s="191"/>
      <c r="AF37" s="191"/>
      <c r="AG37" s="191"/>
      <c r="AH37" s="190" t="s">
        <v>37</v>
      </c>
      <c r="AI37" s="190"/>
      <c r="AJ37" s="190"/>
      <c r="AK37" s="190"/>
      <c r="AL37" s="190"/>
      <c r="AM37" s="190"/>
    </row>
    <row r="38" spans="8:39" ht="105">
      <c r="H38" s="104" t="s">
        <v>38</v>
      </c>
      <c r="I38" s="105" t="s">
        <v>39</v>
      </c>
      <c r="J38" s="104" t="s">
        <v>40</v>
      </c>
      <c r="K38" s="104" t="s">
        <v>41</v>
      </c>
      <c r="L38" s="104" t="s">
        <v>42</v>
      </c>
      <c r="M38" s="104" t="s">
        <v>43</v>
      </c>
      <c r="N38" s="104" t="s">
        <v>38</v>
      </c>
      <c r="O38" s="105" t="s">
        <v>44</v>
      </c>
      <c r="P38" s="104" t="s">
        <v>40</v>
      </c>
      <c r="Q38" s="104" t="s">
        <v>41</v>
      </c>
      <c r="R38" s="104" t="s">
        <v>42</v>
      </c>
      <c r="S38" s="104" t="s">
        <v>43</v>
      </c>
      <c r="T38" s="104" t="s">
        <v>105</v>
      </c>
      <c r="U38" s="104" t="s">
        <v>38</v>
      </c>
      <c r="V38" s="105" t="s">
        <v>44</v>
      </c>
      <c r="W38" s="104" t="s">
        <v>40</v>
      </c>
      <c r="X38" s="104" t="s">
        <v>41</v>
      </c>
      <c r="Y38" s="104" t="s">
        <v>42</v>
      </c>
      <c r="Z38" s="104" t="s">
        <v>43</v>
      </c>
      <c r="AA38" s="104" t="s">
        <v>105</v>
      </c>
      <c r="AB38" s="104" t="s">
        <v>38</v>
      </c>
      <c r="AC38" s="105" t="s">
        <v>39</v>
      </c>
      <c r="AD38" s="104" t="s">
        <v>40</v>
      </c>
      <c r="AE38" s="104" t="s">
        <v>41</v>
      </c>
      <c r="AF38" s="104" t="s">
        <v>42</v>
      </c>
      <c r="AG38" s="104" t="s">
        <v>43</v>
      </c>
      <c r="AH38" s="111" t="s">
        <v>47</v>
      </c>
      <c r="AI38" s="111" t="s">
        <v>48</v>
      </c>
      <c r="AJ38" s="111" t="s">
        <v>40</v>
      </c>
      <c r="AK38" s="111" t="s">
        <v>41</v>
      </c>
      <c r="AL38" s="111" t="s">
        <v>42</v>
      </c>
      <c r="AM38" s="111" t="s">
        <v>43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0.79999999999999993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0.6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0.7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60">
      <c r="H42" s="154" t="s">
        <v>51</v>
      </c>
      <c r="I42" s="154" t="s">
        <v>52</v>
      </c>
      <c r="J42" s="154" t="s">
        <v>106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zoomScale="80" zoomScaleNormal="80" workbookViewId="0">
      <selection activeCell="E17" sqref="E17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176" customFormat="1" ht="80.25" customHeight="1" thickBot="1">
      <c r="A1" s="174" t="s">
        <v>67</v>
      </c>
      <c r="B1" s="174" t="s">
        <v>68</v>
      </c>
      <c r="C1" s="174" t="s">
        <v>69</v>
      </c>
      <c r="D1" s="174" t="s">
        <v>70</v>
      </c>
      <c r="E1" s="175" t="s">
        <v>71</v>
      </c>
      <c r="F1" s="175" t="s">
        <v>72</v>
      </c>
      <c r="G1" s="175" t="s">
        <v>73</v>
      </c>
      <c r="H1" s="175" t="s">
        <v>74</v>
      </c>
      <c r="I1" s="175" t="s">
        <v>75</v>
      </c>
      <c r="J1" s="175" t="s">
        <v>76</v>
      </c>
      <c r="K1" s="175" t="s">
        <v>77</v>
      </c>
      <c r="L1" s="174" t="s">
        <v>78</v>
      </c>
      <c r="M1" s="174" t="s">
        <v>79</v>
      </c>
      <c r="N1" s="174" t="s">
        <v>80</v>
      </c>
      <c r="O1" s="174" t="s">
        <v>81</v>
      </c>
      <c r="P1" s="174" t="s">
        <v>82</v>
      </c>
      <c r="Q1" s="174" t="s">
        <v>83</v>
      </c>
      <c r="R1" s="174" t="s">
        <v>84</v>
      </c>
      <c r="S1" s="174" t="s">
        <v>85</v>
      </c>
      <c r="T1" s="174" t="s">
        <v>86</v>
      </c>
      <c r="U1" s="175"/>
    </row>
    <row r="2" spans="1:21">
      <c r="A2" s="122" t="s">
        <v>33</v>
      </c>
      <c r="B2" s="122">
        <v>1</v>
      </c>
      <c r="C2" s="122"/>
      <c r="D2" s="122"/>
      <c r="E2" s="89" t="s">
        <v>87</v>
      </c>
      <c r="F2" s="168"/>
      <c r="G2" s="159">
        <v>1720</v>
      </c>
      <c r="H2" s="160">
        <v>55</v>
      </c>
      <c r="I2" s="160">
        <f>Table145678[[#This Row],[Costo standard (€/ora)]]*Table145678[[#This Row],['# Mesi persona]]*Table145678[[#This Row],[Ore/anno]]/12</f>
        <v>0</v>
      </c>
      <c r="J2" s="161">
        <f>Table145678[[#This Row],[Costo Personale (€)]]*0.15</f>
        <v>0</v>
      </c>
      <c r="K2" s="161">
        <f>Table145678[[#This Row],[Costo Personale (€)]]+Table145678[[#This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Table145678[[#This Row],[Costo Totale del Personale (€)]]*(Table145678[[#This Row],[% intensità agevolazione]]+Table145678[[#This Row],[eventuale maggiorazione % intensità agevolazione]])</f>
        <v>0</v>
      </c>
      <c r="Q2" s="162">
        <f>Table145678[[#This Row],[Agevolazione]]*Table145678[[#This Row],[% agovolazioni localizzate nelle Regioni del Mezzogiorno]]</f>
        <v>0</v>
      </c>
      <c r="R2" s="162">
        <f>Table145678[[#This Row],[Agevolazione]]*Table145678[[#This Row],[% agevolazioni in investimenti di cui linea di intervento 022
(minimo 25%)]]</f>
        <v>0</v>
      </c>
      <c r="S2" s="162">
        <f>Table145678[[#This Row],[Agevolazione]]*Table145678[[#This Row],[% agevolazioni in investimenti di cui linea di intervento 023
(minimo 25%)]]</f>
        <v>0</v>
      </c>
      <c r="T2" s="162">
        <f>Table145678[[#This Row],[Agevolazione]]*Table145678[[#This Row],[% agevolazioni in investimenti di cui linea di intervento 006
(50%)]]</f>
        <v>0</v>
      </c>
      <c r="U2" s="162"/>
    </row>
    <row r="3" spans="1:21">
      <c r="A3" s="122" t="s">
        <v>33</v>
      </c>
      <c r="B3" s="122">
        <v>1</v>
      </c>
      <c r="C3" s="122"/>
      <c r="D3" s="122"/>
      <c r="E3" s="89" t="s">
        <v>88</v>
      </c>
      <c r="F3" s="169"/>
      <c r="G3" s="159">
        <v>1720</v>
      </c>
      <c r="H3" s="160">
        <v>33</v>
      </c>
      <c r="I3" s="160">
        <f>Table145678[[#This Row],[Costo standard (€/ora)]]*Table145678[[#This Row],['# Mesi persona]]*Table145678[[#This Row],[Ore/anno]]/12</f>
        <v>0</v>
      </c>
      <c r="J3" s="161">
        <f>Table145678[[#This Row],[Costo Personale (€)]]*0.15</f>
        <v>0</v>
      </c>
      <c r="K3" s="161">
        <f>Table145678[[#This Row],[Costo Personale (€)]]+Table145678[[#This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Table145678[[#This Row],[Costo Totale del Personale (€)]]*(Table145678[[#This Row],[% intensità agevolazione]]+Table145678[[#This Row],[eventuale maggiorazione % intensità agevolazione]])</f>
        <v>0</v>
      </c>
      <c r="Q3" s="162">
        <f>Table145678[[#This Row],[Agevolazione]]*Table145678[[#This Row],[% agovolazioni localizzate nelle Regioni del Mezzogiorno]]</f>
        <v>0</v>
      </c>
      <c r="R3" s="162">
        <f>Table145678[[#This Row],[Agevolazione]]*Table145678[[#This Row],[% agevolazioni in investimenti di cui linea di intervento 022
(minimo 25%)]]</f>
        <v>0</v>
      </c>
      <c r="S3" s="162">
        <f>Table145678[[#This Row],[Agevolazione]]*Table145678[[#This Row],[% agevolazioni in investimenti di cui linea di intervento 023
(minimo 25%)]]</f>
        <v>0</v>
      </c>
      <c r="T3" s="162">
        <f>Table145678[[#This Row],[Agevolazione]]*Table145678[[#This Row],[% agevolazioni in investimenti di cui linea di intervento 006
(50%)]]</f>
        <v>0</v>
      </c>
      <c r="U3" s="162"/>
    </row>
    <row r="4" spans="1:21">
      <c r="A4" s="122" t="s">
        <v>33</v>
      </c>
      <c r="B4" s="122">
        <v>1</v>
      </c>
      <c r="C4" s="122"/>
      <c r="D4" s="122"/>
      <c r="E4" s="89" t="s">
        <v>89</v>
      </c>
      <c r="F4" s="169"/>
      <c r="G4" s="159">
        <v>1720</v>
      </c>
      <c r="H4" s="160">
        <v>29</v>
      </c>
      <c r="I4" s="160">
        <f>Table145678[[#This Row],[Costo standard (€/ora)]]*Table145678[[#This Row],['# Mesi persona]]*Table145678[[#This Row],[Ore/anno]]/12</f>
        <v>0</v>
      </c>
      <c r="J4" s="161">
        <f>Table145678[[#This Row],[Costo Personale (€)]]*0.15</f>
        <v>0</v>
      </c>
      <c r="K4" s="161">
        <f>Table145678[[#This Row],[Costo Personale (€)]]+Table145678[[#This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Table145678[[#This Row],[Costo Totale del Personale (€)]]*(Table145678[[#This Row],[% intensità agevolazione]]+Table145678[[#This Row],[eventuale maggiorazione % intensità agevolazione]])</f>
        <v>0</v>
      </c>
      <c r="Q4" s="162">
        <f>Table145678[[#This Row],[Agevolazione]]*Table145678[[#This Row],[% agovolazioni localizzate nelle Regioni del Mezzogiorno]]</f>
        <v>0</v>
      </c>
      <c r="R4" s="162">
        <f>Table145678[[#This Row],[Agevolazione]]*Table145678[[#This Row],[% agevolazioni in investimenti di cui linea di intervento 022
(minimo 25%)]]</f>
        <v>0</v>
      </c>
      <c r="S4" s="162">
        <f>Table145678[[#This Row],[Agevolazione]]*Table145678[[#This Row],[% agevolazioni in investimenti di cui linea di intervento 023
(minimo 25%)]]</f>
        <v>0</v>
      </c>
      <c r="T4" s="162">
        <f>Table145678[[#This Row],[Agevolazione]]*Table145678[[#This Row],[% agevolazioni in investimenti di cui linea di intervento 006
(50%)]]</f>
        <v>0</v>
      </c>
      <c r="U4" s="162"/>
    </row>
    <row r="5" spans="1:21">
      <c r="A5" s="122" t="s">
        <v>34</v>
      </c>
      <c r="B5" s="122">
        <v>1</v>
      </c>
      <c r="C5" s="122"/>
      <c r="D5" s="122"/>
      <c r="E5" s="89" t="s">
        <v>87</v>
      </c>
      <c r="F5" s="169"/>
      <c r="G5" s="159">
        <v>1720</v>
      </c>
      <c r="H5" s="160">
        <v>55</v>
      </c>
      <c r="I5" s="160">
        <f>Table145678[[#This Row],[Costo standard (€/ora)]]*Table145678[[#This Row],['# Mesi persona]]*Table145678[[#This Row],[Ore/anno]]/12</f>
        <v>0</v>
      </c>
      <c r="J5" s="161">
        <f>Table145678[[#This Row],[Costo Personale (€)]]*0.15</f>
        <v>0</v>
      </c>
      <c r="K5" s="161">
        <f>Table145678[[#This Row],[Costo Personale (€)]]+Table145678[[#This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Table145678[[#This Row],[Costo Totale del Personale (€)]]*(Table145678[[#This Row],[% intensità agevolazione]]+Table145678[[#This Row],[eventuale maggiorazione % intensità agevolazione]])</f>
        <v>0</v>
      </c>
      <c r="Q5" s="162">
        <f>Table145678[[#This Row],[Agevolazione]]*Table145678[[#This Row],[% agovolazioni localizzate nelle Regioni del Mezzogiorno]]</f>
        <v>0</v>
      </c>
      <c r="R5" s="162">
        <f>Table145678[[#This Row],[Agevolazione]]*Table145678[[#This Row],[% agevolazioni in investimenti di cui linea di intervento 022
(minimo 25%)]]</f>
        <v>0</v>
      </c>
      <c r="S5" s="162">
        <f>Table145678[[#This Row],[Agevolazione]]*Table145678[[#This Row],[% agevolazioni in investimenti di cui linea di intervento 023
(minimo 25%)]]</f>
        <v>0</v>
      </c>
      <c r="T5" s="162">
        <f>Table145678[[#This Row],[Agevolazione]]*Table145678[[#This Row],[% agevolazioni in investimenti di cui linea di intervento 006
(50%)]]</f>
        <v>0</v>
      </c>
      <c r="U5" s="162"/>
    </row>
    <row r="6" spans="1:21">
      <c r="A6" s="122" t="s">
        <v>34</v>
      </c>
      <c r="B6" s="122">
        <v>1</v>
      </c>
      <c r="C6" s="122"/>
      <c r="D6" s="122"/>
      <c r="E6" s="89" t="s">
        <v>88</v>
      </c>
      <c r="F6" s="169"/>
      <c r="G6" s="159">
        <v>1720</v>
      </c>
      <c r="H6" s="160">
        <v>33</v>
      </c>
      <c r="I6" s="160">
        <f>Table145678[[#This Row],[Costo standard (€/ora)]]*Table145678[[#This Row],['# Mesi persona]]*Table145678[[#This Row],[Ore/anno]]/12</f>
        <v>0</v>
      </c>
      <c r="J6" s="161">
        <f>Table145678[[#This Row],[Costo Personale (€)]]*0.15</f>
        <v>0</v>
      </c>
      <c r="K6" s="161">
        <f>Table145678[[#This Row],[Costo Personale (€)]]+Table145678[[#This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Table145678[[#This Row],[Costo Totale del Personale (€)]]*(Table145678[[#This Row],[% intensità agevolazione]]+Table145678[[#This Row],[eventuale maggiorazione % intensità agevolazione]])</f>
        <v>0</v>
      </c>
      <c r="Q6" s="162">
        <f>Table145678[[#This Row],[Agevolazione]]*Table145678[[#This Row],[% agovolazioni localizzate nelle Regioni del Mezzogiorno]]</f>
        <v>0</v>
      </c>
      <c r="R6" s="162">
        <f>Table145678[[#This Row],[Agevolazione]]*Table145678[[#This Row],[% agevolazioni in investimenti di cui linea di intervento 022
(minimo 25%)]]</f>
        <v>0</v>
      </c>
      <c r="S6" s="162">
        <f>Table145678[[#This Row],[Agevolazione]]*Table145678[[#This Row],[% agevolazioni in investimenti di cui linea di intervento 023
(minimo 25%)]]</f>
        <v>0</v>
      </c>
      <c r="T6" s="162">
        <f>Table145678[[#This Row],[Agevolazione]]*Table145678[[#This Row],[% agevolazioni in investimenti di cui linea di intervento 006
(50%)]]</f>
        <v>0</v>
      </c>
      <c r="U6" s="162"/>
    </row>
    <row r="7" spans="1:21">
      <c r="A7" s="122" t="s">
        <v>34</v>
      </c>
      <c r="B7" s="122">
        <v>1</v>
      </c>
      <c r="C7" s="122"/>
      <c r="D7" s="122"/>
      <c r="E7" s="89" t="s">
        <v>89</v>
      </c>
      <c r="F7" s="169"/>
      <c r="G7" s="159">
        <v>1720</v>
      </c>
      <c r="H7" s="160">
        <v>29</v>
      </c>
      <c r="I7" s="160">
        <f>Table145678[[#This Row],[Costo standard (€/ora)]]*Table145678[[#This Row],['# Mesi persona]]*Table145678[[#This Row],[Ore/anno]]/12</f>
        <v>0</v>
      </c>
      <c r="J7" s="161">
        <f>Table145678[[#This Row],[Costo Personale (€)]]*0.15</f>
        <v>0</v>
      </c>
      <c r="K7" s="161">
        <f>Table145678[[#This Row],[Costo Personale (€)]]+Table145678[[#This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Table145678[[#This Row],[Costo Totale del Personale (€)]]*(Table145678[[#This Row],[% intensità agevolazione]]+Table145678[[#This Row],[eventuale maggiorazione % intensità agevolazione]])</f>
        <v>0</v>
      </c>
      <c r="Q7" s="162">
        <f>Table145678[[#This Row],[Agevolazione]]*Table145678[[#This Row],[% agovolazioni localizzate nelle Regioni del Mezzogiorno]]</f>
        <v>0</v>
      </c>
      <c r="R7" s="162">
        <f>Table145678[[#This Row],[Agevolazione]]*Table145678[[#This Row],[% agevolazioni in investimenti di cui linea di intervento 022
(minimo 25%)]]</f>
        <v>0</v>
      </c>
      <c r="S7" s="162">
        <f>Table145678[[#This Row],[Agevolazione]]*Table145678[[#This Row],[% agevolazioni in investimenti di cui linea di intervento 023
(minimo 25%)]]</f>
        <v>0</v>
      </c>
      <c r="T7" s="162">
        <f>Table145678[[#This Row],[Agevolazione]]*Table145678[[#This Row],[% agevolazioni in investimenti di cui linea di intervento 006
(50%)]]</f>
        <v>0</v>
      </c>
      <c r="U7" s="162"/>
    </row>
    <row r="8" spans="1:21">
      <c r="A8" s="122" t="s">
        <v>35</v>
      </c>
      <c r="B8" s="122">
        <v>1</v>
      </c>
      <c r="C8" s="122"/>
      <c r="D8" s="122"/>
      <c r="E8" s="89" t="s">
        <v>87</v>
      </c>
      <c r="F8" s="169"/>
      <c r="G8" s="159">
        <v>1720</v>
      </c>
      <c r="H8" s="160">
        <v>55</v>
      </c>
      <c r="I8" s="160">
        <f>Table145678[[#This Row],[Costo standard (€/ora)]]*Table145678[[#This Row],['# Mesi persona]]*Table145678[[#This Row],[Ore/anno]]/12</f>
        <v>0</v>
      </c>
      <c r="J8" s="161">
        <f>Table145678[[#This Row],[Costo Personale (€)]]*0.15</f>
        <v>0</v>
      </c>
      <c r="K8" s="161">
        <f>Table145678[[#This Row],[Costo Personale (€)]]+Table145678[[#This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Table145678[[#This Row],[Costo Totale del Personale (€)]]*(Table145678[[#This Row],[% intensità agevolazione]]+Table145678[[#This Row],[eventuale maggiorazione % intensità agevolazione]])</f>
        <v>0</v>
      </c>
      <c r="Q8" s="162">
        <f>Table145678[[#This Row],[Agevolazione]]*Table145678[[#This Row],[% agovolazioni localizzate nelle Regioni del Mezzogiorno]]</f>
        <v>0</v>
      </c>
      <c r="R8" s="162">
        <f>Table145678[[#This Row],[Agevolazione]]*Table145678[[#This Row],[% agevolazioni in investimenti di cui linea di intervento 022
(minimo 25%)]]</f>
        <v>0</v>
      </c>
      <c r="S8" s="162">
        <f>Table145678[[#This Row],[Agevolazione]]*Table145678[[#This Row],[% agevolazioni in investimenti di cui linea di intervento 023
(minimo 25%)]]</f>
        <v>0</v>
      </c>
      <c r="T8" s="162">
        <f>Table145678[[#This Row],[Agevolazione]]*Table145678[[#This Row],[% agevolazioni in investimenti di cui linea di intervento 006
(50%)]]</f>
        <v>0</v>
      </c>
      <c r="U8" s="162"/>
    </row>
    <row r="9" spans="1:21">
      <c r="A9" s="122" t="s">
        <v>35</v>
      </c>
      <c r="B9" s="122">
        <v>1</v>
      </c>
      <c r="C9" s="122"/>
      <c r="D9" s="122"/>
      <c r="E9" s="89" t="s">
        <v>88</v>
      </c>
      <c r="F9" s="169"/>
      <c r="G9" s="159">
        <v>1720</v>
      </c>
      <c r="H9" s="160">
        <v>33</v>
      </c>
      <c r="I9" s="160">
        <f>Table145678[[#This Row],[Costo standard (€/ora)]]*Table145678[[#This Row],['# Mesi persona]]*Table145678[[#This Row],[Ore/anno]]/12</f>
        <v>0</v>
      </c>
      <c r="J9" s="161">
        <f>Table145678[[#This Row],[Costo Personale (€)]]*0.15</f>
        <v>0</v>
      </c>
      <c r="K9" s="161">
        <f>Table145678[[#This Row],[Costo Personale (€)]]+Table145678[[#This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Table145678[[#This Row],[Costo Totale del Personale (€)]]*(Table145678[[#This Row],[% intensità agevolazione]]+Table145678[[#This Row],[eventuale maggiorazione % intensità agevolazione]])</f>
        <v>0</v>
      </c>
      <c r="Q9" s="162">
        <f>Table145678[[#This Row],[Agevolazione]]*Table145678[[#This Row],[% agovolazioni localizzate nelle Regioni del Mezzogiorno]]</f>
        <v>0</v>
      </c>
      <c r="R9" s="162">
        <f>Table145678[[#This Row],[Agevolazione]]*Table145678[[#This Row],[% agevolazioni in investimenti di cui linea di intervento 022
(minimo 25%)]]</f>
        <v>0</v>
      </c>
      <c r="S9" s="162">
        <f>Table145678[[#This Row],[Agevolazione]]*Table145678[[#This Row],[% agevolazioni in investimenti di cui linea di intervento 023
(minimo 25%)]]</f>
        <v>0</v>
      </c>
      <c r="T9" s="162">
        <f>Table145678[[#This Row],[Agevolazione]]*Table145678[[#This Row],[% agevolazioni in investimenti di cui linea di intervento 006
(50%)]]</f>
        <v>0</v>
      </c>
      <c r="U9" s="162"/>
    </row>
    <row r="10" spans="1:21">
      <c r="A10" s="122" t="s">
        <v>35</v>
      </c>
      <c r="B10" s="122">
        <v>1</v>
      </c>
      <c r="C10" s="122"/>
      <c r="D10" s="122"/>
      <c r="E10" s="89" t="s">
        <v>89</v>
      </c>
      <c r="F10" s="169"/>
      <c r="G10" s="159">
        <v>1720</v>
      </c>
      <c r="H10" s="160">
        <v>29</v>
      </c>
      <c r="I10" s="160">
        <f>Table145678[[#This Row],[Costo standard (€/ora)]]*Table145678[[#This Row],['# Mesi persona]]*Table145678[[#This Row],[Ore/anno]]/12</f>
        <v>0</v>
      </c>
      <c r="J10" s="161">
        <f>Table145678[[#This Row],[Costo Personale (€)]]*0.15</f>
        <v>0</v>
      </c>
      <c r="K10" s="161">
        <f>Table145678[[#This Row],[Costo Personale (€)]]+Table145678[[#This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Table145678[[#This Row],[Costo Totale del Personale (€)]]*(Table145678[[#This Row],[% intensità agevolazione]]+Table145678[[#This Row],[eventuale maggiorazione % intensità agevolazione]])</f>
        <v>0</v>
      </c>
      <c r="Q10" s="162">
        <f>Table145678[[#This Row],[Agevolazione]]*Table145678[[#This Row],[% agovolazioni localizzate nelle Regioni del Mezzogiorno]]</f>
        <v>0</v>
      </c>
      <c r="R10" s="162">
        <f>Table145678[[#This Row],[Agevolazione]]*Table145678[[#This Row],[% agevolazioni in investimenti di cui linea di intervento 022
(minimo 25%)]]</f>
        <v>0</v>
      </c>
      <c r="S10" s="162">
        <f>Table145678[[#This Row],[Agevolazione]]*Table145678[[#This Row],[% agevolazioni in investimenti di cui linea di intervento 023
(minimo 25%)]]</f>
        <v>0</v>
      </c>
      <c r="T10" s="162">
        <f>Table145678[[#This Row],[Agevolazione]]*Table145678[[#This Row],[% agevolazioni in investimenti di cui linea di intervento 006
(50%)]]</f>
        <v>0</v>
      </c>
      <c r="U10" s="162"/>
    </row>
    <row r="11" spans="1:21">
      <c r="A11" s="122" t="s">
        <v>36</v>
      </c>
      <c r="B11" s="122">
        <v>1</v>
      </c>
      <c r="C11" s="122"/>
      <c r="D11" s="122"/>
      <c r="E11" s="89" t="s">
        <v>87</v>
      </c>
      <c r="F11" s="169"/>
      <c r="G11" s="159">
        <v>1720</v>
      </c>
      <c r="H11" s="160">
        <v>55</v>
      </c>
      <c r="I11" s="160">
        <f>Table145678[[#This Row],[Costo standard (€/ora)]]*Table145678[[#This Row],['# Mesi persona]]*Table145678[[#This Row],[Ore/anno]]/12</f>
        <v>0</v>
      </c>
      <c r="J11" s="161">
        <f>Table145678[[#This Row],[Costo Personale (€)]]*0.15</f>
        <v>0</v>
      </c>
      <c r="K11" s="161">
        <f>Table145678[[#This Row],[Costo Personale (€)]]+Table145678[[#This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Table145678[[#This Row],[Costo Totale del Personale (€)]]*(Table145678[[#This Row],[% intensità agevolazione]]+Table145678[[#This Row],[eventuale maggiorazione % intensità agevolazione]])</f>
        <v>0</v>
      </c>
      <c r="Q11" s="162">
        <f>Table145678[[#This Row],[Agevolazione]]*Table145678[[#This Row],[% agovolazioni localizzate nelle Regioni del Mezzogiorno]]</f>
        <v>0</v>
      </c>
      <c r="R11" s="162">
        <f>Table145678[[#This Row],[Agevolazione]]*Table145678[[#This Row],[% agevolazioni in investimenti di cui linea di intervento 022
(minimo 25%)]]</f>
        <v>0</v>
      </c>
      <c r="S11" s="162">
        <f>Table145678[[#This Row],[Agevolazione]]*Table145678[[#This Row],[% agevolazioni in investimenti di cui linea di intervento 023
(minimo 25%)]]</f>
        <v>0</v>
      </c>
      <c r="T11" s="162">
        <f>Table145678[[#This Row],[Agevolazione]]*Table145678[[#This Row],[% agevolazioni in investimenti di cui linea di intervento 006
(50%)]]</f>
        <v>0</v>
      </c>
      <c r="U11" s="165"/>
    </row>
    <row r="12" spans="1:21">
      <c r="A12" s="122" t="s">
        <v>36</v>
      </c>
      <c r="B12" s="122">
        <v>1</v>
      </c>
      <c r="C12" s="122"/>
      <c r="D12" s="122"/>
      <c r="E12" s="89" t="s">
        <v>88</v>
      </c>
      <c r="F12" s="169"/>
      <c r="G12" s="159">
        <v>1720</v>
      </c>
      <c r="H12" s="160">
        <v>33</v>
      </c>
      <c r="I12" s="160">
        <f>Table145678[[#This Row],[Costo standard (€/ora)]]*Table145678[[#This Row],['# Mesi persona]]*Table145678[[#This Row],[Ore/anno]]/12</f>
        <v>0</v>
      </c>
      <c r="J12" s="161">
        <f>Table145678[[#This Row],[Costo Personale (€)]]*0.15</f>
        <v>0</v>
      </c>
      <c r="K12" s="161">
        <f>Table145678[[#This Row],[Costo Personale (€)]]+Table145678[[#This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Table145678[[#This Row],[Costo Totale del Personale (€)]]*(Table145678[[#This Row],[% intensità agevolazione]]+Table145678[[#This Row],[eventuale maggiorazione % intensità agevolazione]])</f>
        <v>0</v>
      </c>
      <c r="Q12" s="162">
        <f>Table145678[[#This Row],[Agevolazione]]*Table145678[[#This Row],[% agovolazioni localizzate nelle Regioni del Mezzogiorno]]</f>
        <v>0</v>
      </c>
      <c r="R12" s="162">
        <f>Table145678[[#This Row],[Agevolazione]]*Table145678[[#This Row],[% agevolazioni in investimenti di cui linea di intervento 022
(minimo 25%)]]</f>
        <v>0</v>
      </c>
      <c r="S12" s="162">
        <f>Table145678[[#This Row],[Agevolazione]]*Table145678[[#This Row],[% agevolazioni in investimenti di cui linea di intervento 023
(minimo 25%)]]</f>
        <v>0</v>
      </c>
      <c r="T12" s="162">
        <f>Table145678[[#This Row],[Agevolazione]]*Table145678[[#This Row],[% agevolazioni in investimenti di cui linea di intervento 006
(50%)]]</f>
        <v>0</v>
      </c>
      <c r="U12" s="165"/>
    </row>
    <row r="13" spans="1:21" ht="16.5" thickBot="1">
      <c r="A13" s="122" t="s">
        <v>36</v>
      </c>
      <c r="B13" s="122">
        <v>1</v>
      </c>
      <c r="C13" s="122"/>
      <c r="D13" s="137"/>
      <c r="E13" s="89"/>
      <c r="F13" s="170"/>
      <c r="G13" s="159">
        <v>1720</v>
      </c>
      <c r="H13" s="160">
        <v>29</v>
      </c>
      <c r="I13" s="160">
        <f>Table145678[[#This Row],[Costo standard (€/ora)]]*Table145678[[#This Row],['# Mesi persona]]*Table145678[[#This Row],[Ore/anno]]/12</f>
        <v>0</v>
      </c>
      <c r="J13" s="161">
        <f>Table145678[[#This Row],[Costo Personale (€)]]*0.15</f>
        <v>0</v>
      </c>
      <c r="K13" s="161">
        <f>Table145678[[#This Row],[Costo Personale (€)]]+Table145678[[#This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Table145678[[#This Row],[Costo Totale del Personale (€)]]*(Table145678[[#This Row],[% intensità agevolazione]]+Table145678[[#This Row],[eventuale maggiorazione % intensità agevolazione]])</f>
        <v>0</v>
      </c>
      <c r="Q13" s="162">
        <f>Table145678[[#This Row],[Agevolazione]]*Table145678[[#This Row],[% agovolazioni localizzate nelle Regioni del Mezzogiorno]]</f>
        <v>0</v>
      </c>
      <c r="R13" s="162">
        <f>Table145678[[#This Row],[Agevolazione]]*Table145678[[#This Row],[% agevolazioni in investimenti di cui linea di intervento 022
(minimo 25%)]]</f>
        <v>0</v>
      </c>
      <c r="S13" s="162">
        <f>Table145678[[#This Row],[Agevolazione]]*Table145678[[#This Row],[% agevolazioni in investimenti di cui linea di intervento 023
(minimo 25%)]]</f>
        <v>0</v>
      </c>
      <c r="T13" s="162">
        <f>Table145678[[#This Row],[Agevolazione]]*Table145678[[#This Row],[% agevolazioni in investimenti di cui linea di intervento 006
(50%)]]</f>
        <v>0</v>
      </c>
      <c r="U13" s="165"/>
    </row>
    <row r="14" spans="1:21" ht="16.5" thickBot="1">
      <c r="A14" s="166"/>
      <c r="B14" s="166"/>
      <c r="D14" s="125"/>
      <c r="F14" s="125"/>
      <c r="G14" s="124"/>
      <c r="J14" s="129" t="s">
        <v>90</v>
      </c>
      <c r="K14" s="131">
        <f>SUM(K2:K13)</f>
        <v>0</v>
      </c>
      <c r="O14" s="129" t="s">
        <v>37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33</v>
      </c>
      <c r="K16" s="132">
        <f>K2+K3+K4</f>
        <v>0</v>
      </c>
      <c r="O16" s="126" t="s">
        <v>33</v>
      </c>
      <c r="P16" s="132">
        <f>P2+P3+P4</f>
        <v>0</v>
      </c>
      <c r="Q16" s="132">
        <f>Q2+Q3+Q4</f>
        <v>0</v>
      </c>
      <c r="R16" s="132">
        <f>R2+R3+R4</f>
        <v>0</v>
      </c>
      <c r="S16" s="132">
        <f>S2+S3+S4</f>
        <v>0</v>
      </c>
      <c r="T16" s="132">
        <f>T2+T3+T4</f>
        <v>0</v>
      </c>
    </row>
    <row r="17" spans="1:21">
      <c r="J17" s="126" t="s">
        <v>34</v>
      </c>
      <c r="K17" s="132">
        <f>K5+K6+K7</f>
        <v>0</v>
      </c>
      <c r="O17" s="126" t="s">
        <v>34</v>
      </c>
      <c r="P17" s="132">
        <f>P5+P6+P7</f>
        <v>0</v>
      </c>
      <c r="Q17" s="132">
        <f>Q5+Q6+Q7</f>
        <v>0</v>
      </c>
      <c r="R17" s="132">
        <f>R5+R6+R7</f>
        <v>0</v>
      </c>
      <c r="S17" s="132">
        <f>S5+S6+S7</f>
        <v>0</v>
      </c>
      <c r="T17" s="132">
        <f>T5+T6+T7</f>
        <v>0</v>
      </c>
    </row>
    <row r="18" spans="1:21">
      <c r="J18" s="126" t="s">
        <v>35</v>
      </c>
      <c r="K18" s="132">
        <f>K8+K9+K10</f>
        <v>0</v>
      </c>
      <c r="O18" s="126" t="s">
        <v>35</v>
      </c>
      <c r="P18" s="132">
        <f>P8+P9+P10</f>
        <v>0</v>
      </c>
      <c r="Q18" s="132">
        <f>Q8+Q9+Q10</f>
        <v>0</v>
      </c>
      <c r="R18" s="132">
        <f>R8+R9+R10</f>
        <v>0</v>
      </c>
      <c r="S18" s="132">
        <f>S8+S9+S10</f>
        <v>0</v>
      </c>
      <c r="T18" s="132">
        <f>T8+T9+T10</f>
        <v>0</v>
      </c>
    </row>
    <row r="19" spans="1:21">
      <c r="J19" s="126" t="s">
        <v>36</v>
      </c>
      <c r="K19" s="132">
        <f>K11+K12+K13</f>
        <v>0</v>
      </c>
      <c r="O19" s="126" t="s">
        <v>36</v>
      </c>
      <c r="P19" s="132">
        <f>P11+P12+P13</f>
        <v>0</v>
      </c>
      <c r="Q19" s="132">
        <f>Q11+Q12+Q13</f>
        <v>0</v>
      </c>
      <c r="R19" s="132">
        <f>R11+R12+R13</f>
        <v>0</v>
      </c>
      <c r="S19" s="132">
        <f>S11+S12+S13</f>
        <v>0</v>
      </c>
      <c r="T19" s="132">
        <f>T11+T12+T13</f>
        <v>0</v>
      </c>
    </row>
    <row r="21" spans="1:21" s="177" customFormat="1" ht="75">
      <c r="A21" s="180" t="s">
        <v>67</v>
      </c>
      <c r="B21" s="180" t="s">
        <v>68</v>
      </c>
      <c r="C21" s="180" t="s">
        <v>69</v>
      </c>
      <c r="D21" s="175"/>
      <c r="H21" s="181" t="s">
        <v>91</v>
      </c>
      <c r="I21" s="181" t="s">
        <v>92</v>
      </c>
      <c r="J21" s="181" t="s">
        <v>93</v>
      </c>
      <c r="K21" s="181" t="s">
        <v>94</v>
      </c>
      <c r="L21" s="180" t="s">
        <v>95</v>
      </c>
      <c r="M21" s="180" t="s">
        <v>96</v>
      </c>
      <c r="N21" s="180" t="s">
        <v>97</v>
      </c>
      <c r="O21" s="182" t="s">
        <v>98</v>
      </c>
      <c r="P21" s="182" t="s">
        <v>82</v>
      </c>
      <c r="Q21" s="182" t="s">
        <v>83</v>
      </c>
      <c r="R21" s="182" t="s">
        <v>99</v>
      </c>
      <c r="S21" s="182" t="s">
        <v>100</v>
      </c>
      <c r="T21" s="182" t="s">
        <v>101</v>
      </c>
    </row>
    <row r="22" spans="1:21">
      <c r="A22" s="119" t="s">
        <v>33</v>
      </c>
      <c r="B22" s="119">
        <v>1</v>
      </c>
      <c r="C22" s="119"/>
      <c r="D22" s="121"/>
      <c r="H22" s="133">
        <v>0</v>
      </c>
      <c r="I22" s="133">
        <v>0</v>
      </c>
      <c r="J22" s="133">
        <v>0</v>
      </c>
      <c r="K22" s="133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33">
        <f>K22*(B22+C22)</f>
        <v>0</v>
      </c>
      <c r="Q22" s="133">
        <f>P22*L22</f>
        <v>0</v>
      </c>
      <c r="R22" s="133">
        <f>P22*M22</f>
        <v>0</v>
      </c>
      <c r="S22" s="133">
        <f>P22*N22</f>
        <v>0</v>
      </c>
      <c r="T22" s="133">
        <f>P22*O22</f>
        <v>0</v>
      </c>
      <c r="U22" s="121"/>
    </row>
    <row r="23" spans="1:21">
      <c r="A23" s="119" t="s">
        <v>34</v>
      </c>
      <c r="B23" s="119">
        <v>1</v>
      </c>
      <c r="C23" s="119"/>
      <c r="D23" s="121"/>
      <c r="H23" s="133">
        <v>0</v>
      </c>
      <c r="I23" s="133">
        <v>0</v>
      </c>
      <c r="J23" s="133">
        <v>0</v>
      </c>
      <c r="K23" s="133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33">
        <f>K23*(B23+C23)</f>
        <v>0</v>
      </c>
      <c r="Q23" s="133">
        <f>P23*L23</f>
        <v>0</v>
      </c>
      <c r="R23" s="133">
        <f t="shared" ref="R23:R25" si="2">P23*M23</f>
        <v>0</v>
      </c>
      <c r="S23" s="133">
        <f t="shared" ref="S23:S25" si="3">P23*N23</f>
        <v>0</v>
      </c>
      <c r="T23" s="133">
        <f t="shared" ref="T23:T25" si="4">P23*O23</f>
        <v>0</v>
      </c>
      <c r="U23" s="121"/>
    </row>
    <row r="24" spans="1:21">
      <c r="A24" s="119" t="s">
        <v>35</v>
      </c>
      <c r="B24" s="119">
        <v>1</v>
      </c>
      <c r="C24" s="119"/>
      <c r="D24" s="121"/>
      <c r="H24" s="133">
        <v>0</v>
      </c>
      <c r="I24" s="133">
        <v>0</v>
      </c>
      <c r="J24" s="133">
        <v>0</v>
      </c>
      <c r="K24" s="133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33">
        <f>K24*(B24+C24)</f>
        <v>0</v>
      </c>
      <c r="Q24" s="133">
        <f>P24*L24</f>
        <v>0</v>
      </c>
      <c r="R24" s="133">
        <f t="shared" si="2"/>
        <v>0</v>
      </c>
      <c r="S24" s="133">
        <f t="shared" si="3"/>
        <v>0</v>
      </c>
      <c r="T24" s="133">
        <f t="shared" si="4"/>
        <v>0</v>
      </c>
      <c r="U24" s="121"/>
    </row>
    <row r="25" spans="1:21">
      <c r="A25" s="134" t="s">
        <v>36</v>
      </c>
      <c r="B25" s="120">
        <v>1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90</v>
      </c>
      <c r="K26" s="124">
        <f>SUM(K22:K25)</f>
        <v>0</v>
      </c>
      <c r="O26" s="125" t="s">
        <v>37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102</v>
      </c>
      <c r="N28" t="s">
        <v>103</v>
      </c>
    </row>
    <row r="29" spans="1:21">
      <c r="J29" s="126" t="s">
        <v>33</v>
      </c>
      <c r="K29" s="132">
        <f>K22+K16</f>
        <v>0</v>
      </c>
      <c r="O29" s="126" t="s">
        <v>33</v>
      </c>
      <c r="P29" s="132">
        <f t="shared" ref="P29:T32" si="5">P22+P16</f>
        <v>0</v>
      </c>
      <c r="Q29" s="132">
        <f t="shared" si="5"/>
        <v>0</v>
      </c>
      <c r="R29" s="132">
        <f t="shared" si="5"/>
        <v>0</v>
      </c>
      <c r="S29" s="132">
        <f t="shared" si="5"/>
        <v>0</v>
      </c>
      <c r="T29" s="132">
        <f t="shared" si="5"/>
        <v>0</v>
      </c>
    </row>
    <row r="30" spans="1:21">
      <c r="J30" s="126" t="s">
        <v>34</v>
      </c>
      <c r="K30" s="132">
        <f>K23+K17</f>
        <v>0</v>
      </c>
      <c r="O30" s="126" t="s">
        <v>34</v>
      </c>
      <c r="P30" s="132">
        <f t="shared" si="5"/>
        <v>0</v>
      </c>
      <c r="Q30" s="132">
        <f t="shared" si="5"/>
        <v>0</v>
      </c>
      <c r="R30" s="132">
        <f t="shared" si="5"/>
        <v>0</v>
      </c>
      <c r="S30" s="132">
        <f t="shared" si="5"/>
        <v>0</v>
      </c>
      <c r="T30" s="132">
        <f t="shared" si="5"/>
        <v>0</v>
      </c>
    </row>
    <row r="31" spans="1:21">
      <c r="J31" s="126" t="s">
        <v>35</v>
      </c>
      <c r="K31" s="132">
        <f>K24+K18</f>
        <v>0</v>
      </c>
      <c r="O31" s="126" t="s">
        <v>35</v>
      </c>
      <c r="P31" s="132">
        <f t="shared" si="5"/>
        <v>0</v>
      </c>
      <c r="Q31" s="132">
        <f t="shared" si="5"/>
        <v>0</v>
      </c>
      <c r="R31" s="132">
        <f t="shared" si="5"/>
        <v>0</v>
      </c>
      <c r="S31" s="132">
        <f t="shared" si="5"/>
        <v>0</v>
      </c>
      <c r="T31" s="132">
        <f t="shared" si="5"/>
        <v>0</v>
      </c>
    </row>
    <row r="32" spans="1:21">
      <c r="J32" s="126" t="s">
        <v>36</v>
      </c>
      <c r="K32" s="132">
        <f>K25+K19</f>
        <v>0</v>
      </c>
      <c r="O32" s="126" t="s">
        <v>36</v>
      </c>
      <c r="P32" s="132">
        <f t="shared" si="5"/>
        <v>0</v>
      </c>
      <c r="Q32" s="132">
        <f t="shared" si="5"/>
        <v>0</v>
      </c>
      <c r="R32" s="132">
        <f t="shared" si="5"/>
        <v>0</v>
      </c>
      <c r="S32" s="132">
        <f t="shared" si="5"/>
        <v>0</v>
      </c>
      <c r="T32" s="132">
        <f t="shared" si="5"/>
        <v>0</v>
      </c>
    </row>
    <row r="34" spans="8:39">
      <c r="J34" s="125" t="s">
        <v>90</v>
      </c>
      <c r="K34" s="124">
        <f>SUM(K29:K33)</f>
        <v>0</v>
      </c>
      <c r="O34" s="125" t="s">
        <v>37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104</v>
      </c>
      <c r="K35" s="124">
        <f>K26+K14</f>
        <v>0</v>
      </c>
    </row>
    <row r="37" spans="8:39">
      <c r="H37" s="191" t="s">
        <v>33</v>
      </c>
      <c r="I37" s="191"/>
      <c r="J37" s="191"/>
      <c r="K37" s="191"/>
      <c r="L37" s="191"/>
      <c r="M37" s="191"/>
      <c r="N37" s="191" t="s">
        <v>34</v>
      </c>
      <c r="O37" s="191"/>
      <c r="P37" s="191"/>
      <c r="Q37" s="191"/>
      <c r="R37" s="191"/>
      <c r="S37" s="191"/>
      <c r="T37" s="191"/>
      <c r="U37" s="191" t="s">
        <v>35</v>
      </c>
      <c r="V37" s="191"/>
      <c r="W37" s="191"/>
      <c r="X37" s="191"/>
      <c r="Y37" s="191"/>
      <c r="Z37" s="191"/>
      <c r="AA37" s="191"/>
      <c r="AB37" s="191" t="s">
        <v>36</v>
      </c>
      <c r="AC37" s="191"/>
      <c r="AD37" s="191"/>
      <c r="AE37" s="191"/>
      <c r="AF37" s="191"/>
      <c r="AG37" s="191"/>
      <c r="AH37" s="190" t="s">
        <v>37</v>
      </c>
      <c r="AI37" s="190"/>
      <c r="AJ37" s="190"/>
      <c r="AK37" s="190"/>
      <c r="AL37" s="190"/>
      <c r="AM37" s="190"/>
    </row>
    <row r="38" spans="8:39" ht="105">
      <c r="H38" s="104" t="s">
        <v>38</v>
      </c>
      <c r="I38" s="105" t="s">
        <v>39</v>
      </c>
      <c r="J38" s="104" t="s">
        <v>40</v>
      </c>
      <c r="K38" s="104" t="s">
        <v>41</v>
      </c>
      <c r="L38" s="104" t="s">
        <v>42</v>
      </c>
      <c r="M38" s="104" t="s">
        <v>43</v>
      </c>
      <c r="N38" s="104" t="s">
        <v>38</v>
      </c>
      <c r="O38" s="105" t="s">
        <v>44</v>
      </c>
      <c r="P38" s="104" t="s">
        <v>40</v>
      </c>
      <c r="Q38" s="104" t="s">
        <v>41</v>
      </c>
      <c r="R38" s="104" t="s">
        <v>42</v>
      </c>
      <c r="S38" s="104" t="s">
        <v>43</v>
      </c>
      <c r="T38" s="104" t="s">
        <v>105</v>
      </c>
      <c r="U38" s="104" t="s">
        <v>38</v>
      </c>
      <c r="V38" s="105" t="s">
        <v>44</v>
      </c>
      <c r="W38" s="104" t="s">
        <v>40</v>
      </c>
      <c r="X38" s="104" t="s">
        <v>41</v>
      </c>
      <c r="Y38" s="104" t="s">
        <v>42</v>
      </c>
      <c r="Z38" s="104" t="s">
        <v>43</v>
      </c>
      <c r="AA38" s="104" t="s">
        <v>105</v>
      </c>
      <c r="AB38" s="104" t="s">
        <v>38</v>
      </c>
      <c r="AC38" s="105" t="s">
        <v>39</v>
      </c>
      <c r="AD38" s="104" t="s">
        <v>40</v>
      </c>
      <c r="AE38" s="104" t="s">
        <v>41</v>
      </c>
      <c r="AF38" s="104" t="s">
        <v>42</v>
      </c>
      <c r="AG38" s="104" t="s">
        <v>43</v>
      </c>
      <c r="AH38" s="111" t="s">
        <v>47</v>
      </c>
      <c r="AI38" s="111" t="s">
        <v>48</v>
      </c>
      <c r="AJ38" s="111" t="s">
        <v>40</v>
      </c>
      <c r="AK38" s="111" t="s">
        <v>41</v>
      </c>
      <c r="AL38" s="111" t="s">
        <v>42</v>
      </c>
      <c r="AM38" s="111" t="s">
        <v>43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1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1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1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60">
      <c r="H42" s="154" t="s">
        <v>51</v>
      </c>
      <c r="I42" s="154" t="s">
        <v>52</v>
      </c>
      <c r="J42" s="154" t="s">
        <v>106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94" t="s">
        <v>107</v>
      </c>
      <c r="D3" s="194"/>
      <c r="E3" s="194"/>
      <c r="F3" s="194"/>
      <c r="G3" s="195" t="s">
        <v>108</v>
      </c>
      <c r="H3" s="195"/>
      <c r="I3" s="195"/>
      <c r="J3" s="195"/>
      <c r="K3" s="196" t="s">
        <v>109</v>
      </c>
      <c r="L3" s="196"/>
      <c r="T3" s="192" t="s">
        <v>110</v>
      </c>
      <c r="U3" s="192"/>
      <c r="V3" s="193" t="s">
        <v>111</v>
      </c>
      <c r="W3" s="193"/>
      <c r="X3" s="193"/>
      <c r="Y3" s="34"/>
    </row>
    <row r="4" spans="2:28" ht="49.15" customHeight="1">
      <c r="C4" s="64" t="s">
        <v>112</v>
      </c>
      <c r="D4" s="64" t="e">
        <f>#REF!</f>
        <v>#REF!</v>
      </c>
      <c r="E4" s="64" t="s">
        <v>113</v>
      </c>
      <c r="F4" s="64" t="s">
        <v>114</v>
      </c>
      <c r="G4" s="65" t="s">
        <v>115</v>
      </c>
      <c r="H4" s="65" t="s">
        <v>116</v>
      </c>
      <c r="I4" s="65" t="s">
        <v>117</v>
      </c>
      <c r="J4" s="65" t="s">
        <v>118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119</v>
      </c>
      <c r="O4" s="72" t="s">
        <v>120</v>
      </c>
      <c r="P4" s="73"/>
      <c r="R4" s="74"/>
      <c r="T4" s="67" t="s">
        <v>121</v>
      </c>
      <c r="U4" s="68" t="s">
        <v>122</v>
      </c>
      <c r="V4" s="69" t="s">
        <v>123</v>
      </c>
      <c r="W4" s="69" t="s">
        <v>124</v>
      </c>
      <c r="X4" s="69" t="s">
        <v>125</v>
      </c>
      <c r="Y4" s="30"/>
      <c r="Z4" s="83" t="s">
        <v>126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127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128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129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136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137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138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139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140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141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142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92" t="str">
        <f t="shared" ref="T26:X26" si="4">T3</f>
        <v>Cost in the South</v>
      </c>
      <c r="U26" s="192">
        <f t="shared" si="4"/>
        <v>0</v>
      </c>
      <c r="V26" s="193" t="str">
        <f t="shared" si="4"/>
        <v>% Costs by intervention field</v>
      </c>
      <c r="W26" s="193">
        <f t="shared" si="4"/>
        <v>0</v>
      </c>
      <c r="X26" s="193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7.5">
      <c r="B2" s="3" t="s">
        <v>143</v>
      </c>
      <c r="C2" s="80" t="s">
        <v>144</v>
      </c>
      <c r="D2" s="80" t="s">
        <v>145</v>
      </c>
      <c r="E2" s="80" t="s">
        <v>146</v>
      </c>
      <c r="F2" s="80" t="s">
        <v>147</v>
      </c>
      <c r="G2" s="80" t="s">
        <v>148</v>
      </c>
      <c r="H2" s="80" t="s">
        <v>149</v>
      </c>
      <c r="I2" s="80" t="s">
        <v>150</v>
      </c>
      <c r="J2" s="80" t="s">
        <v>151</v>
      </c>
      <c r="K2" s="82" t="s">
        <v>152</v>
      </c>
      <c r="L2" s="82" t="s">
        <v>153</v>
      </c>
    </row>
    <row r="3" spans="1:12" ht="15.75">
      <c r="A3" s="1">
        <v>1</v>
      </c>
      <c r="B3" s="2" t="s">
        <v>154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155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156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157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158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159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160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161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162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163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164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165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166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167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168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169</v>
      </c>
      <c r="C19" s="80" t="s">
        <v>144</v>
      </c>
      <c r="D19" s="80" t="s">
        <v>145</v>
      </c>
      <c r="E19" s="80" t="s">
        <v>146</v>
      </c>
      <c r="F19" s="80" t="s">
        <v>147</v>
      </c>
      <c r="G19" s="80" t="s">
        <v>148</v>
      </c>
      <c r="H19" s="80" t="s">
        <v>149</v>
      </c>
      <c r="I19" s="80" t="s">
        <v>150</v>
      </c>
      <c r="J19" s="80" t="s">
        <v>151</v>
      </c>
      <c r="K19" s="82" t="s">
        <v>152</v>
      </c>
      <c r="L19" s="82" t="s">
        <v>153</v>
      </c>
    </row>
    <row r="20" spans="1:12" ht="18" customHeight="1">
      <c r="A20" s="1">
        <v>1</v>
      </c>
      <c r="B20" s="2" t="s">
        <v>154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155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156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157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158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159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160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161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162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163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164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165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166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167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168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8.25">
      <c r="B36" s="8" t="s">
        <v>170</v>
      </c>
      <c r="C36" s="80" t="s">
        <v>144</v>
      </c>
      <c r="D36" s="80" t="s">
        <v>145</v>
      </c>
      <c r="E36" s="80" t="s">
        <v>146</v>
      </c>
      <c r="F36" s="80" t="s">
        <v>147</v>
      </c>
      <c r="G36" s="80" t="s">
        <v>148</v>
      </c>
      <c r="H36" s="80" t="s">
        <v>149</v>
      </c>
      <c r="I36" s="80" t="s">
        <v>150</v>
      </c>
      <c r="J36" s="80" t="s">
        <v>151</v>
      </c>
      <c r="K36" s="82" t="s">
        <v>152</v>
      </c>
      <c r="L36" s="82" t="s">
        <v>171</v>
      </c>
      <c r="M36" s="82" t="s">
        <v>153</v>
      </c>
    </row>
    <row r="37" spans="1:13" ht="15.75">
      <c r="A37" s="1">
        <v>1</v>
      </c>
      <c r="B37" s="2" t="s">
        <v>154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155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156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157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158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159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160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161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162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163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164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165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166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167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168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8.25">
      <c r="B53" s="3" t="s">
        <v>172</v>
      </c>
      <c r="C53" s="80" t="s">
        <v>144</v>
      </c>
      <c r="D53" s="80" t="s">
        <v>145</v>
      </c>
      <c r="E53" s="80" t="s">
        <v>146</v>
      </c>
      <c r="F53" s="80" t="s">
        <v>147</v>
      </c>
      <c r="G53" s="80" t="s">
        <v>148</v>
      </c>
      <c r="H53" s="80" t="s">
        <v>149</v>
      </c>
      <c r="I53" s="80" t="s">
        <v>150</v>
      </c>
      <c r="J53" s="80" t="s">
        <v>151</v>
      </c>
      <c r="K53" s="82" t="s">
        <v>152</v>
      </c>
      <c r="L53" s="82" t="s">
        <v>171</v>
      </c>
      <c r="M53" s="82" t="s">
        <v>153</v>
      </c>
    </row>
    <row r="54" spans="1:13" ht="15.75">
      <c r="A54" s="1">
        <v>1</v>
      </c>
      <c r="B54" s="2" t="s">
        <v>154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155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156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157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158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159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160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161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162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163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164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165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166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167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168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Props1.xml><?xml version="1.0" encoding="utf-8"?>
<ds:datastoreItem xmlns:ds="http://schemas.openxmlformats.org/officeDocument/2006/customXml" ds:itemID="{62355733-DD3A-4940-A5A4-F28F0D43A5F9}"/>
</file>

<file path=customXml/itemProps2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schemas.microsoft.com/office/2006/metadata/properties"/>
    <ds:schemaRef ds:uri="http://schemas.microsoft.com/office/infopath/2007/PartnerControls"/>
    <ds:schemaRef ds:uri="ba4a216c-8d8f-4e1d-af82-d973dea0ddda"/>
    <ds:schemaRef ds:uri="de52f024-3dd8-435b-bc55-f921c2f21c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Simona Ferraioli</cp:lastModifiedBy>
  <cp:revision/>
  <dcterms:created xsi:type="dcterms:W3CDTF">2022-05-02T08:24:30Z</dcterms:created>
  <dcterms:modified xsi:type="dcterms:W3CDTF">2024-01-04T13:29:05Z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</Properties>
</file>